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0" windowWidth="23040" windowHeight="9405" tabRatio="837"/>
  </bookViews>
  <sheets>
    <sheet name="data" sheetId="2" r:id="rId1"/>
  </sheets>
  <definedNames>
    <definedName name="_xlnm.Print_Area" localSheetId="0">data!$A$6:$K$54</definedName>
    <definedName name="_xlnm.Print_Titles" localSheetId="0">data!$1:$5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4" i="2" l="1"/>
  <c r="B224" i="2"/>
  <c r="F212" i="2"/>
  <c r="F211" i="2" l="1"/>
  <c r="F210" i="2" l="1"/>
  <c r="F213" i="2"/>
  <c r="F214" i="2"/>
  <c r="F215" i="2"/>
  <c r="F216" i="2"/>
  <c r="F217" i="2"/>
  <c r="F218" i="2"/>
  <c r="F219" i="2"/>
  <c r="F220" i="2"/>
  <c r="F221" i="2"/>
  <c r="F209" i="2"/>
  <c r="C217" i="2" l="1"/>
  <c r="C211" i="2"/>
  <c r="C212" i="2"/>
  <c r="B213" i="2"/>
  <c r="C219" i="2" s="1"/>
  <c r="B214" i="2"/>
  <c r="C214" i="2"/>
  <c r="B215" i="2"/>
  <c r="B216" i="2"/>
  <c r="B217" i="2"/>
  <c r="B218" i="2"/>
  <c r="C218" i="2"/>
  <c r="B219" i="2"/>
  <c r="B220" i="2"/>
  <c r="B221" i="2"/>
  <c r="C220" i="2" l="1"/>
  <c r="C221" i="2"/>
  <c r="C213" i="2"/>
  <c r="C215" i="2"/>
  <c r="C216" i="2"/>
  <c r="C210" i="2"/>
  <c r="V105" i="2"/>
  <c r="V104" i="2"/>
  <c r="V103" i="2"/>
  <c r="U105" i="2"/>
  <c r="U104" i="2"/>
  <c r="U103" i="2"/>
  <c r="V101" i="2"/>
  <c r="U101" i="2"/>
  <c r="U100" i="2"/>
  <c r="R104" i="2"/>
  <c r="R103" i="2"/>
  <c r="O104" i="2"/>
  <c r="O103" i="2"/>
  <c r="R101" i="2"/>
  <c r="O101" i="2"/>
  <c r="C209" i="2"/>
  <c r="C199" i="2" l="1"/>
  <c r="C200" i="2"/>
  <c r="C205" i="2"/>
  <c r="C202" i="2"/>
  <c r="C206" i="2"/>
  <c r="R100" i="2"/>
  <c r="O100" i="2"/>
  <c r="C208" i="2" l="1"/>
  <c r="E200" i="2"/>
  <c r="F200" i="2" s="1"/>
  <c r="C201" i="2"/>
  <c r="C203" i="2"/>
  <c r="C204" i="2"/>
  <c r="E199" i="2"/>
  <c r="F199" i="2" s="1"/>
  <c r="C207" i="2"/>
  <c r="C196" i="2"/>
  <c r="E201" i="2" l="1"/>
  <c r="F201" i="2" s="1"/>
  <c r="E194" i="2"/>
  <c r="E202" i="2" l="1"/>
  <c r="F202" i="2" s="1"/>
  <c r="F194" i="2"/>
  <c r="E203" i="2" l="1"/>
  <c r="F203" i="2" s="1"/>
  <c r="R99" i="2"/>
  <c r="O99" i="2"/>
  <c r="E204" i="2" l="1"/>
  <c r="F204" i="2" s="1"/>
  <c r="E180" i="2"/>
  <c r="F180" i="2" s="1"/>
  <c r="E205" i="2" l="1"/>
  <c r="F205" i="2" s="1"/>
  <c r="C178" i="2"/>
  <c r="E175" i="2"/>
  <c r="F175" i="2" s="1"/>
  <c r="C175" i="2"/>
  <c r="C182" i="2"/>
  <c r="C184" i="2"/>
  <c r="C181" i="2"/>
  <c r="C176" i="2"/>
  <c r="C177" i="2"/>
  <c r="C179" i="2"/>
  <c r="C180" i="2"/>
  <c r="C183" i="2"/>
  <c r="E174" i="2"/>
  <c r="F174" i="2" s="1"/>
  <c r="C174" i="2"/>
  <c r="E206" i="2" l="1"/>
  <c r="F206" i="2" s="1"/>
  <c r="E176" i="2"/>
  <c r="F176" i="2" s="1"/>
  <c r="E207" i="2" l="1"/>
  <c r="F207" i="2" s="1"/>
  <c r="E177" i="2"/>
  <c r="F177" i="2" s="1"/>
  <c r="E208" i="2" l="1"/>
  <c r="F208" i="2" s="1"/>
  <c r="E178" i="2"/>
  <c r="F178" i="2" s="1"/>
  <c r="E179" i="2" l="1"/>
  <c r="F179" i="2" s="1"/>
  <c r="E181" i="2" l="1"/>
  <c r="F181" i="2" s="1"/>
  <c r="E182" i="2" l="1"/>
  <c r="F182" i="2" s="1"/>
  <c r="E183" i="2" l="1"/>
  <c r="F183" i="2" s="1"/>
  <c r="E184" i="2" l="1"/>
  <c r="F184" i="2" s="1"/>
  <c r="R98" i="2" l="1"/>
  <c r="O98" i="2"/>
  <c r="R97" i="2" l="1"/>
  <c r="O97" i="2"/>
  <c r="E159" i="2" l="1"/>
  <c r="F159" i="2" s="1"/>
  <c r="C158" i="2" l="1"/>
  <c r="C154" i="2"/>
  <c r="C153" i="2"/>
  <c r="C159" i="2"/>
  <c r="C157" i="2"/>
  <c r="C156" i="2"/>
  <c r="C160" i="2"/>
  <c r="C152" i="2"/>
  <c r="C155" i="2"/>
  <c r="C151" i="2"/>
  <c r="C150" i="2" l="1"/>
  <c r="R96" i="2"/>
  <c r="O96" i="2"/>
  <c r="O95" i="2" l="1"/>
  <c r="R95" i="2"/>
  <c r="C127" i="2" l="1"/>
  <c r="E127" i="2"/>
  <c r="F127" i="2" s="1"/>
  <c r="C128" i="2"/>
  <c r="C129" i="2"/>
  <c r="C130" i="2"/>
  <c r="C131" i="2"/>
  <c r="C132" i="2"/>
  <c r="C133" i="2"/>
  <c r="C134" i="2"/>
  <c r="C126" i="2"/>
  <c r="R94" i="2"/>
  <c r="O94" i="2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C113" i="2"/>
  <c r="E126" i="2"/>
  <c r="F12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R93" i="2"/>
  <c r="O93" i="2"/>
  <c r="C101" i="2"/>
  <c r="E42" i="2"/>
  <c r="F42" i="2" s="1"/>
  <c r="E43" i="2"/>
  <c r="F43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C42" i="2"/>
  <c r="C43" i="2"/>
  <c r="C44" i="2"/>
  <c r="C45" i="2"/>
  <c r="C46" i="2"/>
  <c r="C47" i="2"/>
  <c r="C48" i="2"/>
  <c r="C49" i="2"/>
  <c r="C50" i="2"/>
  <c r="C51" i="2"/>
  <c r="C52" i="2"/>
  <c r="C53" i="2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7" i="2"/>
  <c r="F7" i="2" s="1"/>
  <c r="C111" i="2"/>
  <c r="C106" i="2"/>
  <c r="O92" i="2"/>
  <c r="C102" i="2"/>
  <c r="R92" i="2"/>
  <c r="C100" i="2"/>
  <c r="C98" i="2"/>
  <c r="C90" i="2"/>
  <c r="R91" i="2"/>
  <c r="O91" i="2"/>
  <c r="C89" i="2"/>
  <c r="C83" i="2"/>
  <c r="C85" i="2"/>
  <c r="C84" i="2"/>
  <c r="R90" i="2"/>
  <c r="O90" i="2"/>
  <c r="O89" i="2"/>
  <c r="C77" i="2"/>
  <c r="C82" i="2"/>
  <c r="C81" i="2"/>
  <c r="C80" i="2"/>
  <c r="C79" i="2"/>
  <c r="C78" i="2"/>
  <c r="R87" i="2"/>
  <c r="R88" i="2"/>
  <c r="R89" i="2"/>
  <c r="O88" i="2"/>
  <c r="C41" i="2"/>
  <c r="C29" i="2"/>
  <c r="Z86" i="2"/>
  <c r="Y86" i="2"/>
  <c r="C39" i="2"/>
  <c r="C38" i="2"/>
  <c r="C37" i="2"/>
  <c r="C36" i="2"/>
  <c r="C35" i="2"/>
  <c r="C40" i="2"/>
  <c r="C75" i="2"/>
  <c r="C73" i="2"/>
  <c r="C71" i="2"/>
  <c r="C69" i="2"/>
  <c r="C76" i="2"/>
  <c r="C74" i="2"/>
  <c r="C72" i="2"/>
  <c r="C70" i="2"/>
  <c r="C66" i="2"/>
  <c r="C67" i="2"/>
  <c r="C68" i="2"/>
  <c r="C7" i="2"/>
  <c r="C34" i="2"/>
  <c r="C25" i="2"/>
  <c r="C18" i="2"/>
  <c r="C19" i="2"/>
  <c r="C21" i="2"/>
  <c r="C31" i="2"/>
  <c r="C9" i="2"/>
  <c r="C27" i="2"/>
  <c r="C28" i="2"/>
  <c r="C15" i="2"/>
  <c r="C14" i="2"/>
  <c r="C16" i="2"/>
  <c r="C30" i="2"/>
  <c r="C33" i="2"/>
  <c r="C26" i="2"/>
  <c r="C24" i="2"/>
  <c r="C17" i="2"/>
  <c r="C32" i="2"/>
  <c r="C23" i="2"/>
  <c r="C11" i="2"/>
  <c r="C10" i="2"/>
  <c r="C22" i="2"/>
  <c r="C8" i="2"/>
  <c r="C12" i="2"/>
  <c r="C20" i="2"/>
  <c r="C6" i="2"/>
  <c r="C13" i="2"/>
  <c r="C87" i="2"/>
  <c r="C86" i="2"/>
  <c r="C88" i="2"/>
  <c r="C92" i="2"/>
  <c r="C91" i="2"/>
  <c r="C95" i="2"/>
  <c r="C93" i="2"/>
  <c r="C99" i="2"/>
  <c r="C96" i="2"/>
  <c r="C97" i="2"/>
  <c r="C94" i="2"/>
  <c r="C104" i="2"/>
  <c r="C112" i="2"/>
  <c r="C103" i="2"/>
  <c r="C108" i="2"/>
  <c r="C109" i="2"/>
  <c r="C107" i="2"/>
  <c r="C110" i="2"/>
  <c r="C105" i="2"/>
  <c r="C120" i="2"/>
  <c r="C118" i="2"/>
  <c r="C119" i="2"/>
  <c r="C115" i="2"/>
  <c r="C122" i="2"/>
  <c r="C124" i="2"/>
  <c r="C114" i="2"/>
  <c r="C123" i="2"/>
  <c r="C125" i="2"/>
  <c r="C117" i="2"/>
  <c r="C121" i="2"/>
  <c r="C116" i="2"/>
  <c r="G30" i="2" l="1"/>
  <c r="K30" i="2" s="1"/>
  <c r="G71" i="2"/>
  <c r="K71" i="2" s="1"/>
  <c r="G42" i="2"/>
  <c r="K42" i="2" s="1"/>
  <c r="G74" i="2"/>
  <c r="K74" i="2" s="1"/>
  <c r="G67" i="2"/>
  <c r="K67" i="2" s="1"/>
  <c r="G26" i="2"/>
  <c r="H26" i="2" s="1"/>
  <c r="G38" i="2"/>
  <c r="K38" i="2" s="1"/>
  <c r="G47" i="2"/>
  <c r="K47" i="2" s="1"/>
  <c r="G49" i="2"/>
  <c r="K49" i="2" s="1"/>
  <c r="G88" i="2"/>
  <c r="K88" i="2" s="1"/>
  <c r="G39" i="2"/>
  <c r="K39" i="2" s="1"/>
  <c r="G87" i="2"/>
  <c r="K87" i="2" s="1"/>
  <c r="G77" i="2"/>
  <c r="K77" i="2" s="1"/>
  <c r="G90" i="2"/>
  <c r="K90" i="2" s="1"/>
  <c r="G123" i="2"/>
  <c r="K123" i="2" s="1"/>
  <c r="G99" i="2"/>
  <c r="K99" i="2" s="1"/>
  <c r="G83" i="2"/>
  <c r="K83" i="2" s="1"/>
  <c r="G119" i="2"/>
  <c r="K119" i="2" s="1"/>
  <c r="G114" i="2"/>
  <c r="K114" i="2" s="1"/>
  <c r="G112" i="2"/>
  <c r="K112" i="2" s="1"/>
  <c r="G31" i="2"/>
  <c r="K31" i="2" s="1"/>
  <c r="G23" i="2"/>
  <c r="K23" i="2" s="1"/>
  <c r="G18" i="2"/>
  <c r="H18" i="2" s="1"/>
  <c r="G120" i="2"/>
  <c r="K120" i="2" s="1"/>
  <c r="G116" i="2"/>
  <c r="K116" i="2" s="1"/>
  <c r="G72" i="2"/>
  <c r="K72" i="2" s="1"/>
  <c r="G41" i="2"/>
  <c r="K41" i="2" s="1"/>
  <c r="G33" i="2"/>
  <c r="G25" i="2"/>
  <c r="G51" i="2"/>
  <c r="K51" i="2" s="1"/>
  <c r="G43" i="2"/>
  <c r="K43" i="2" s="1"/>
  <c r="G53" i="2"/>
  <c r="K53" i="2" s="1"/>
  <c r="G86" i="2"/>
  <c r="K86" i="2" s="1"/>
  <c r="G80" i="2"/>
  <c r="K80" i="2" s="1"/>
  <c r="G75" i="2"/>
  <c r="K75" i="2" s="1"/>
  <c r="G122" i="2"/>
  <c r="K122" i="2" s="1"/>
  <c r="G113" i="2"/>
  <c r="K113" i="2" s="1"/>
  <c r="G126" i="2"/>
  <c r="K126" i="2" s="1"/>
  <c r="G121" i="2"/>
  <c r="K121" i="2" s="1"/>
  <c r="G44" i="2"/>
  <c r="K44" i="2" s="1"/>
  <c r="G107" i="2"/>
  <c r="K107" i="2" s="1"/>
  <c r="G70" i="2"/>
  <c r="K70" i="2" s="1"/>
  <c r="G37" i="2"/>
  <c r="G20" i="2"/>
  <c r="G32" i="2"/>
  <c r="K32" i="2" s="1"/>
  <c r="G76" i="2"/>
  <c r="K76" i="2" s="1"/>
  <c r="G27" i="2"/>
  <c r="H27" i="2" s="1"/>
  <c r="G24" i="2"/>
  <c r="G19" i="2"/>
  <c r="K19" i="2" s="1"/>
  <c r="G50" i="2"/>
  <c r="K50" i="2" s="1"/>
  <c r="G46" i="2"/>
  <c r="K46" i="2" s="1"/>
  <c r="G89" i="2"/>
  <c r="K89" i="2" s="1"/>
  <c r="G85" i="2"/>
  <c r="K85" i="2" s="1"/>
  <c r="G81" i="2"/>
  <c r="K81" i="2" s="1"/>
  <c r="G48" i="2"/>
  <c r="K48" i="2" s="1"/>
  <c r="G79" i="2"/>
  <c r="K79" i="2" s="1"/>
  <c r="G124" i="2"/>
  <c r="K124" i="2" s="1"/>
  <c r="G66" i="2"/>
  <c r="K66" i="2" s="1"/>
  <c r="G29" i="2"/>
  <c r="H29" i="2" s="1"/>
  <c r="G115" i="2"/>
  <c r="K115" i="2" s="1"/>
  <c r="G40" i="2"/>
  <c r="K40" i="2" s="1"/>
  <c r="G21" i="2"/>
  <c r="H21" i="2" s="1"/>
  <c r="G92" i="2"/>
  <c r="K92" i="2" s="1"/>
  <c r="G98" i="2"/>
  <c r="K98" i="2" s="1"/>
  <c r="G102" i="2"/>
  <c r="K102" i="2" s="1"/>
  <c r="G94" i="2"/>
  <c r="K94" i="2" s="1"/>
  <c r="G100" i="2"/>
  <c r="K100" i="2" s="1"/>
  <c r="G96" i="2"/>
  <c r="K96" i="2" s="1"/>
  <c r="G91" i="2"/>
  <c r="K91" i="2" s="1"/>
  <c r="G110" i="2"/>
  <c r="K110" i="2" s="1"/>
  <c r="G97" i="2"/>
  <c r="K97" i="2" s="1"/>
  <c r="G93" i="2"/>
  <c r="K93" i="2" s="1"/>
  <c r="G109" i="2"/>
  <c r="K109" i="2" s="1"/>
  <c r="G103" i="2"/>
  <c r="K103" i="2" s="1"/>
  <c r="G108" i="2"/>
  <c r="K108" i="2" s="1"/>
  <c r="G111" i="2"/>
  <c r="K111" i="2" s="1"/>
  <c r="G105" i="2"/>
  <c r="K105" i="2" s="1"/>
  <c r="G95" i="2"/>
  <c r="K95" i="2" s="1"/>
  <c r="G101" i="2"/>
  <c r="K101" i="2" s="1"/>
  <c r="G106" i="2"/>
  <c r="K106" i="2" s="1"/>
  <c r="G104" i="2"/>
  <c r="K104" i="2" s="1"/>
  <c r="G118" i="2"/>
  <c r="K118" i="2" s="1"/>
  <c r="G36" i="2"/>
  <c r="G117" i="2"/>
  <c r="K117" i="2" s="1"/>
  <c r="G35" i="2"/>
  <c r="G52" i="2"/>
  <c r="K52" i="2" s="1"/>
  <c r="G22" i="2"/>
  <c r="G73" i="2"/>
  <c r="K73" i="2" s="1"/>
  <c r="G125" i="2"/>
  <c r="G28" i="2"/>
  <c r="G45" i="2"/>
  <c r="K45" i="2" s="1"/>
  <c r="G34" i="2"/>
  <c r="G82" i="2"/>
  <c r="K82" i="2" s="1"/>
  <c r="G69" i="2"/>
  <c r="K69" i="2" s="1"/>
  <c r="G84" i="2"/>
  <c r="K84" i="2" s="1"/>
  <c r="G78" i="2"/>
  <c r="K78" i="2" s="1"/>
  <c r="G68" i="2"/>
  <c r="K68" i="2" s="1"/>
  <c r="G127" i="2"/>
  <c r="K127" i="2" s="1"/>
  <c r="C136" i="2"/>
  <c r="C137" i="2"/>
  <c r="C135" i="2"/>
  <c r="E129" i="2"/>
  <c r="F129" i="2" s="1"/>
  <c r="E128" i="2"/>
  <c r="F128" i="2" s="1"/>
  <c r="I29" i="2" l="1"/>
  <c r="J31" i="2"/>
  <c r="U92" i="2"/>
  <c r="V93" i="2"/>
  <c r="I26" i="2"/>
  <c r="K21" i="2"/>
  <c r="I27" i="2"/>
  <c r="K25" i="2"/>
  <c r="J26" i="2"/>
  <c r="I32" i="2"/>
  <c r="K18" i="2"/>
  <c r="K26" i="2"/>
  <c r="J25" i="2"/>
  <c r="I24" i="2"/>
  <c r="J32" i="2"/>
  <c r="C141" i="2"/>
  <c r="C149" i="2"/>
  <c r="C161" i="2" s="1"/>
  <c r="C142" i="2"/>
  <c r="C146" i="2"/>
  <c r="C143" i="2"/>
  <c r="C144" i="2"/>
  <c r="C145" i="2"/>
  <c r="C138" i="2"/>
  <c r="C139" i="2"/>
  <c r="C147" i="2"/>
  <c r="C140" i="2"/>
  <c r="C148" i="2"/>
  <c r="I18" i="2"/>
  <c r="K27" i="2"/>
  <c r="H24" i="2"/>
  <c r="K24" i="2"/>
  <c r="I19" i="2"/>
  <c r="H23" i="2"/>
  <c r="J27" i="2"/>
  <c r="J33" i="2"/>
  <c r="I31" i="2"/>
  <c r="I25" i="2"/>
  <c r="H32" i="2"/>
  <c r="I33" i="2"/>
  <c r="H30" i="2"/>
  <c r="J24" i="2"/>
  <c r="H19" i="2"/>
  <c r="H25" i="2"/>
  <c r="H37" i="2"/>
  <c r="H31" i="2"/>
  <c r="J20" i="2"/>
  <c r="J18" i="2"/>
  <c r="H20" i="2"/>
  <c r="J29" i="2"/>
  <c r="K29" i="2"/>
  <c r="J37" i="2"/>
  <c r="K33" i="2"/>
  <c r="K37" i="2"/>
  <c r="J19" i="2"/>
  <c r="H33" i="2"/>
  <c r="I20" i="2"/>
  <c r="I37" i="2"/>
  <c r="J30" i="2"/>
  <c r="I21" i="2"/>
  <c r="K20" i="2"/>
  <c r="J21" i="2"/>
  <c r="I30" i="2"/>
  <c r="V92" i="2"/>
  <c r="J34" i="2"/>
  <c r="I34" i="2"/>
  <c r="H34" i="2"/>
  <c r="K34" i="2"/>
  <c r="G128" i="2"/>
  <c r="K128" i="2" s="1"/>
  <c r="I22" i="2"/>
  <c r="K22" i="2"/>
  <c r="H22" i="2"/>
  <c r="J22" i="2"/>
  <c r="G129" i="2"/>
  <c r="K129" i="2" s="1"/>
  <c r="J23" i="2"/>
  <c r="I23" i="2"/>
  <c r="U93" i="2"/>
  <c r="V91" i="2"/>
  <c r="U91" i="2"/>
  <c r="I36" i="2"/>
  <c r="H36" i="2"/>
  <c r="J36" i="2"/>
  <c r="K36" i="2"/>
  <c r="H35" i="2"/>
  <c r="I35" i="2"/>
  <c r="J35" i="2"/>
  <c r="K35" i="2"/>
  <c r="K125" i="2"/>
  <c r="U94" i="2" s="1"/>
  <c r="H28" i="2"/>
  <c r="I28" i="2"/>
  <c r="J28" i="2"/>
  <c r="K28" i="2"/>
  <c r="E130" i="2"/>
  <c r="F130" i="2" s="1"/>
  <c r="V94" i="2" l="1"/>
  <c r="G130" i="2"/>
  <c r="K130" i="2" s="1"/>
  <c r="E138" i="2"/>
  <c r="F138" i="2" s="1"/>
  <c r="E131" i="2"/>
  <c r="F131" i="2" s="1"/>
  <c r="C164" i="2" l="1"/>
  <c r="C162" i="2"/>
  <c r="C163" i="2"/>
  <c r="C171" i="2"/>
  <c r="C172" i="2"/>
  <c r="C173" i="2"/>
  <c r="C165" i="2"/>
  <c r="C166" i="2"/>
  <c r="C167" i="2"/>
  <c r="C168" i="2"/>
  <c r="C170" i="2"/>
  <c r="C169" i="2"/>
  <c r="E139" i="2"/>
  <c r="F139" i="2" s="1"/>
  <c r="G131" i="2"/>
  <c r="K131" i="2" s="1"/>
  <c r="E132" i="2"/>
  <c r="F132" i="2" s="1"/>
  <c r="E140" i="2" l="1"/>
  <c r="F140" i="2" s="1"/>
  <c r="G132" i="2"/>
  <c r="K132" i="2" s="1"/>
  <c r="E133" i="2"/>
  <c r="F133" i="2" s="1"/>
  <c r="C185" i="2" l="1"/>
  <c r="E141" i="2"/>
  <c r="F141" i="2" s="1"/>
  <c r="G133" i="2"/>
  <c r="K133" i="2" s="1"/>
  <c r="E134" i="2"/>
  <c r="F134" i="2" s="1"/>
  <c r="C198" i="2" l="1"/>
  <c r="G134" i="2"/>
  <c r="K134" i="2" s="1"/>
  <c r="E142" i="2"/>
  <c r="F142" i="2" s="1"/>
  <c r="E135" i="2"/>
  <c r="F135" i="2" s="1"/>
  <c r="C187" i="2" l="1"/>
  <c r="C188" i="2"/>
  <c r="C186" i="2"/>
  <c r="C195" i="2"/>
  <c r="C189" i="2"/>
  <c r="C191" i="2"/>
  <c r="C193" i="2"/>
  <c r="C192" i="2"/>
  <c r="C190" i="2"/>
  <c r="C194" i="2"/>
  <c r="C197" i="2"/>
  <c r="G135" i="2"/>
  <c r="K135" i="2" s="1"/>
  <c r="E143" i="2"/>
  <c r="F143" i="2" s="1"/>
  <c r="E136" i="2"/>
  <c r="F136" i="2" s="1"/>
  <c r="E144" i="2" l="1"/>
  <c r="F144" i="2" s="1"/>
  <c r="G136" i="2"/>
  <c r="K136" i="2" s="1"/>
  <c r="E137" i="2"/>
  <c r="F137" i="2" s="1"/>
  <c r="G142" i="2" s="1"/>
  <c r="K142" i="2" s="1"/>
  <c r="G143" i="2" l="1"/>
  <c r="K143" i="2" s="1"/>
  <c r="G144" i="2"/>
  <c r="K144" i="2" s="1"/>
  <c r="G138" i="2"/>
  <c r="K138" i="2" s="1"/>
  <c r="G137" i="2"/>
  <c r="G139" i="2"/>
  <c r="K139" i="2" s="1"/>
  <c r="G140" i="2"/>
  <c r="K140" i="2" s="1"/>
  <c r="G141" i="2"/>
  <c r="K141" i="2" s="1"/>
  <c r="E145" i="2"/>
  <c r="F145" i="2" s="1"/>
  <c r="G145" i="2" l="1"/>
  <c r="K145" i="2" s="1"/>
  <c r="K137" i="2"/>
  <c r="E146" i="2"/>
  <c r="F146" i="2" s="1"/>
  <c r="G146" i="2" s="1"/>
  <c r="K146" i="2" s="1"/>
  <c r="V95" i="2" l="1"/>
  <c r="U95" i="2"/>
  <c r="E147" i="2"/>
  <c r="F147" i="2" s="1"/>
  <c r="G147" i="2" l="1"/>
  <c r="K147" i="2" s="1"/>
  <c r="E148" i="2"/>
  <c r="F148" i="2" s="1"/>
  <c r="G148" i="2" l="1"/>
  <c r="K148" i="2" s="1"/>
  <c r="E149" i="2" l="1"/>
  <c r="F149" i="2" s="1"/>
  <c r="G149" i="2" s="1"/>
  <c r="K149" i="2" s="1"/>
  <c r="V96" i="2" l="1"/>
  <c r="U96" i="2"/>
  <c r="E150" i="2" l="1"/>
  <c r="F150" i="2" s="1"/>
  <c r="G150" i="2" l="1"/>
  <c r="K150" i="2" s="1"/>
  <c r="E151" i="2"/>
  <c r="F151" i="2" s="1"/>
  <c r="G151" i="2" l="1"/>
  <c r="K151" i="2" s="1"/>
  <c r="E152" i="2"/>
  <c r="F152" i="2" s="1"/>
  <c r="G152" i="2" s="1"/>
  <c r="K152" i="2" s="1"/>
  <c r="E153" i="2" l="1"/>
  <c r="F153" i="2" s="1"/>
  <c r="G153" i="2" l="1"/>
  <c r="K153" i="2" s="1"/>
  <c r="E154" i="2"/>
  <c r="F154" i="2" s="1"/>
  <c r="G154" i="2" l="1"/>
  <c r="K154" i="2" s="1"/>
  <c r="E155" i="2"/>
  <c r="F155" i="2" s="1"/>
  <c r="G155" i="2" s="1"/>
  <c r="K155" i="2" s="1"/>
  <c r="E156" i="2" l="1"/>
  <c r="F156" i="2" s="1"/>
  <c r="G156" i="2" l="1"/>
  <c r="K156" i="2" s="1"/>
  <c r="E157" i="2"/>
  <c r="F157" i="2" s="1"/>
  <c r="G157" i="2" s="1"/>
  <c r="K157" i="2" s="1"/>
  <c r="E158" i="2" l="1"/>
  <c r="F158" i="2" s="1"/>
  <c r="G159" i="2" l="1"/>
  <c r="K159" i="2" s="1"/>
  <c r="G158" i="2"/>
  <c r="K158" i="2" s="1"/>
  <c r="E160" i="2" l="1"/>
  <c r="F160" i="2" s="1"/>
  <c r="G160" i="2" l="1"/>
  <c r="K160" i="2" s="1"/>
  <c r="E161" i="2"/>
  <c r="F161" i="2" s="1"/>
  <c r="G161" i="2" l="1"/>
  <c r="K161" i="2" s="1"/>
  <c r="E162" i="2" l="1"/>
  <c r="F162" i="2" s="1"/>
  <c r="G162" i="2" l="1"/>
  <c r="K162" i="2" s="1"/>
  <c r="E163" i="2"/>
  <c r="F163" i="2" s="1"/>
  <c r="U97" i="2" l="1"/>
  <c r="V97" i="2"/>
  <c r="G163" i="2"/>
  <c r="K163" i="2" s="1"/>
  <c r="E164" i="2"/>
  <c r="F164" i="2" s="1"/>
  <c r="G164" i="2" l="1"/>
  <c r="K164" i="2" s="1"/>
  <c r="E165" i="2"/>
  <c r="F165" i="2" s="1"/>
  <c r="G165" i="2" l="1"/>
  <c r="K165" i="2" s="1"/>
  <c r="E166" i="2"/>
  <c r="F166" i="2" s="1"/>
  <c r="G166" i="2" l="1"/>
  <c r="K166" i="2" s="1"/>
  <c r="E167" i="2"/>
  <c r="F167" i="2" s="1"/>
  <c r="G167" i="2" l="1"/>
  <c r="K167" i="2" s="1"/>
  <c r="E168" i="2"/>
  <c r="F168" i="2" s="1"/>
  <c r="G168" i="2" l="1"/>
  <c r="K168" i="2" s="1"/>
  <c r="E169" i="2"/>
  <c r="F169" i="2" s="1"/>
  <c r="G169" i="2" l="1"/>
  <c r="K169" i="2" s="1"/>
  <c r="E170" i="2"/>
  <c r="F170" i="2" s="1"/>
  <c r="G170" i="2" l="1"/>
  <c r="K170" i="2" s="1"/>
  <c r="E171" i="2"/>
  <c r="F171" i="2" s="1"/>
  <c r="G171" i="2" l="1"/>
  <c r="K171" i="2" s="1"/>
  <c r="E172" i="2"/>
  <c r="F172" i="2" s="1"/>
  <c r="G172" i="2" l="1"/>
  <c r="K172" i="2" s="1"/>
  <c r="E173" i="2"/>
  <c r="F173" i="2" s="1"/>
  <c r="G180" i="2" s="1"/>
  <c r="K180" i="2" s="1"/>
  <c r="G184" i="2" l="1"/>
  <c r="K184" i="2" s="1"/>
  <c r="G174" i="2"/>
  <c r="K174" i="2" s="1"/>
  <c r="G175" i="2"/>
  <c r="K175" i="2" s="1"/>
  <c r="G176" i="2"/>
  <c r="K176" i="2" s="1"/>
  <c r="G178" i="2"/>
  <c r="K178" i="2" s="1"/>
  <c r="G177" i="2"/>
  <c r="K177" i="2" s="1"/>
  <c r="G181" i="2"/>
  <c r="K181" i="2" s="1"/>
  <c r="G182" i="2"/>
  <c r="K182" i="2" s="1"/>
  <c r="G183" i="2"/>
  <c r="K183" i="2" s="1"/>
  <c r="G179" i="2"/>
  <c r="K179" i="2" s="1"/>
  <c r="G173" i="2"/>
  <c r="K173" i="2" l="1"/>
  <c r="V98" i="2" l="1"/>
  <c r="U98" i="2"/>
  <c r="E185" i="2" l="1"/>
  <c r="F185" i="2" s="1"/>
  <c r="G185" i="2" s="1"/>
  <c r="K185" i="2" l="1"/>
  <c r="E186" i="2"/>
  <c r="F186" i="2" s="1"/>
  <c r="G186" i="2" l="1"/>
  <c r="K186" i="2"/>
  <c r="V99" i="2" s="1"/>
  <c r="E187" i="2"/>
  <c r="F187" i="2" s="1"/>
  <c r="U99" i="2" l="1"/>
  <c r="G187" i="2"/>
  <c r="K187" i="2" s="1"/>
  <c r="E188" i="2"/>
  <c r="F188" i="2" s="1"/>
  <c r="G188" i="2" l="1"/>
  <c r="K188" i="2" s="1"/>
  <c r="E189" i="2"/>
  <c r="F189" i="2" s="1"/>
  <c r="G189" i="2" l="1"/>
  <c r="K189" i="2" s="1"/>
  <c r="E190" i="2"/>
  <c r="F190" i="2" s="1"/>
  <c r="G190" i="2" l="1"/>
  <c r="K190" i="2" s="1"/>
  <c r="E191" i="2"/>
  <c r="F191" i="2" s="1"/>
  <c r="G191" i="2" l="1"/>
  <c r="K191" i="2" s="1"/>
  <c r="E192" i="2"/>
  <c r="F192" i="2" s="1"/>
  <c r="G192" i="2" l="1"/>
  <c r="K192" i="2" s="1"/>
  <c r="E193" i="2"/>
  <c r="F193" i="2" s="1"/>
  <c r="G193" i="2" l="1"/>
  <c r="K193" i="2" s="1"/>
  <c r="G194" i="2"/>
  <c r="K194" i="2" s="1"/>
  <c r="E195" i="2" l="1"/>
  <c r="F195" i="2" s="1"/>
  <c r="G195" i="2" l="1"/>
  <c r="K195" i="2" s="1"/>
  <c r="E196" i="2"/>
  <c r="F196" i="2" s="1"/>
  <c r="E198" i="2" l="1"/>
  <c r="F198" i="2" s="1"/>
  <c r="G196" i="2"/>
  <c r="K196" i="2" s="1"/>
  <c r="E197" i="2"/>
  <c r="F197" i="2" s="1"/>
  <c r="G203" i="2" s="1"/>
  <c r="K203" i="2" s="1"/>
  <c r="G205" i="2" l="1"/>
  <c r="K205" i="2" s="1"/>
  <c r="G206" i="2"/>
  <c r="K206" i="2" s="1"/>
  <c r="G201" i="2"/>
  <c r="K201" i="2" s="1"/>
  <c r="G208" i="2"/>
  <c r="K208" i="2" s="1"/>
  <c r="G197" i="2"/>
  <c r="G200" i="2"/>
  <c r="K200" i="2" s="1"/>
  <c r="G199" i="2"/>
  <c r="K199" i="2" s="1"/>
  <c r="G202" i="2"/>
  <c r="K202" i="2" s="1"/>
  <c r="G204" i="2"/>
  <c r="K204" i="2" s="1"/>
  <c r="G207" i="2"/>
  <c r="K207" i="2" s="1"/>
  <c r="G198" i="2"/>
  <c r="K198" i="2" s="1"/>
  <c r="K197" i="2" l="1"/>
  <c r="V100" i="2" l="1"/>
  <c r="E210" i="2" l="1"/>
  <c r="E209" i="2"/>
  <c r="G210" i="2" l="1"/>
  <c r="K210" i="2" s="1"/>
  <c r="G209" i="2"/>
  <c r="K209" i="2" s="1"/>
  <c r="G217" i="2" l="1"/>
  <c r="G212" i="2"/>
  <c r="G218" i="2"/>
  <c r="G214" i="2"/>
  <c r="G211" i="2"/>
  <c r="G219" i="2"/>
  <c r="G221" i="2"/>
  <c r="G213" i="2"/>
  <c r="G216" i="2"/>
  <c r="G220" i="2"/>
  <c r="G215" i="2"/>
  <c r="E211" i="2"/>
  <c r="K211" i="2" l="1"/>
  <c r="D213" i="2" l="1"/>
  <c r="E212" i="2"/>
  <c r="K212" i="2"/>
  <c r="K213" i="2" l="1"/>
  <c r="E213" i="2"/>
  <c r="D214" i="2"/>
  <c r="K214" i="2" l="1"/>
  <c r="D215" i="2"/>
  <c r="E214" i="2"/>
  <c r="E215" i="2" l="1"/>
  <c r="D216" i="2"/>
  <c r="K215" i="2"/>
  <c r="D217" i="2" l="1"/>
  <c r="E216" i="2"/>
  <c r="K216" i="2"/>
  <c r="D218" i="2" l="1"/>
  <c r="K217" i="2"/>
  <c r="E217" i="2"/>
  <c r="E218" i="2" l="1"/>
  <c r="K218" i="2"/>
  <c r="D219" i="2"/>
  <c r="D220" i="2" l="1"/>
  <c r="E219" i="2"/>
  <c r="K219" i="2"/>
  <c r="D221" i="2" l="1"/>
  <c r="K220" i="2"/>
  <c r="E220" i="2"/>
  <c r="K221" i="2" l="1"/>
  <c r="E221" i="2"/>
</calcChain>
</file>

<file path=xl/sharedStrings.xml><?xml version="1.0" encoding="utf-8"?>
<sst xmlns="http://schemas.openxmlformats.org/spreadsheetml/2006/main" count="87" uniqueCount="52">
  <si>
    <t>Ratio</t>
  </si>
  <si>
    <t>Percent</t>
  </si>
  <si>
    <t>change in</t>
  </si>
  <si>
    <t>Monthly</t>
  </si>
  <si>
    <t>Change in</t>
  </si>
  <si>
    <t>Annual</t>
  </si>
  <si>
    <t>12 month</t>
  </si>
  <si>
    <t>Inventory</t>
  </si>
  <si>
    <t>Purchases</t>
  </si>
  <si>
    <t>to Sales</t>
  </si>
  <si>
    <t>rolling</t>
  </si>
  <si>
    <t>Crosstie Production, Inventory &amp; Purchases in thousands</t>
  </si>
  <si>
    <t>Tie</t>
  </si>
  <si>
    <t>Mo/Yr</t>
  </si>
  <si>
    <t>Production</t>
  </si>
  <si>
    <t>Instructions</t>
  </si>
  <si>
    <t>Production:</t>
  </si>
  <si>
    <t>Purchases:</t>
  </si>
  <si>
    <t>Finally, observe the impact of these choices on inventory, and the inventory-to-sales ratio.</t>
  </si>
  <si>
    <t>Average</t>
  </si>
  <si>
    <t>Pattern of</t>
  </si>
  <si>
    <t>Graphs are below.</t>
  </si>
  <si>
    <t>J</t>
  </si>
  <si>
    <t>F</t>
  </si>
  <si>
    <t>M</t>
  </si>
  <si>
    <t>A</t>
  </si>
  <si>
    <t>S</t>
  </si>
  <si>
    <t>O</t>
  </si>
  <si>
    <t>N</t>
  </si>
  <si>
    <t>D</t>
  </si>
  <si>
    <t>SUM</t>
  </si>
  <si>
    <t>Historical recap of RTA member reporting.</t>
  </si>
  <si>
    <t>Based on monthly reports of production and inventory.</t>
  </si>
  <si>
    <t>year</t>
  </si>
  <si>
    <t>Pct</t>
  </si>
  <si>
    <t>Compare these to historical growth rates at right.</t>
  </si>
  <si>
    <t>Inventory-to-Sales Ratios</t>
  </si>
  <si>
    <t>Min</t>
  </si>
  <si>
    <t>Max</t>
  </si>
  <si>
    <t>Low</t>
  </si>
  <si>
    <t>High</t>
  </si>
  <si>
    <t>rolling total</t>
  </si>
  <si>
    <t>or Annual</t>
  </si>
  <si>
    <t>Choose a growth factor for 2012 ( Nov. - Dec.).</t>
  </si>
  <si>
    <t>median</t>
  </si>
  <si>
    <t>average</t>
  </si>
  <si>
    <t>std</t>
  </si>
  <si>
    <t>3-month</t>
  </si>
  <si>
    <t>moving avg.</t>
  </si>
  <si>
    <t>from 2000 to 2024 (24 YEARS)</t>
  </si>
  <si>
    <t>Choose a growth factor for Jan to Dec 2025.</t>
  </si>
  <si>
    <t>2025 YTD growth rate vs.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</si>
</sst>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7">
    <xf numFmtId="0" fontId="0" fillId="0" borderId="0" xfId="0"/>
    <xf numFmtId="17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0" fillId="0" borderId="0" xfId="0" applyBorder="1"/>
    <xf numFmtId="0" fontId="6" fillId="0" borderId="0" xfId="0" applyFont="1"/>
    <xf numFmtId="165" fontId="7" fillId="0" borderId="0" xfId="0" applyNumberFormat="1" applyFont="1"/>
    <xf numFmtId="37" fontId="2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/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2" xfId="0" applyBorder="1"/>
    <xf numFmtId="1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0" xfId="0" applyFill="1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8" fillId="0" borderId="5" xfId="0" applyFont="1" applyBorder="1"/>
    <xf numFmtId="0" fontId="0" fillId="0" borderId="5" xfId="0" applyBorder="1"/>
    <xf numFmtId="0" fontId="9" fillId="0" borderId="7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165" fontId="0" fillId="0" borderId="7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8" xfId="0" applyBorder="1"/>
    <xf numFmtId="0" fontId="0" fillId="0" borderId="6" xfId="0" applyBorder="1"/>
    <xf numFmtId="0" fontId="3" fillId="0" borderId="0" xfId="0" applyFont="1" applyAlignment="1">
      <alignment horizontal="center"/>
    </xf>
    <xf numFmtId="0" fontId="10" fillId="0" borderId="0" xfId="0" applyFont="1"/>
    <xf numFmtId="2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0" xfId="0" applyFont="1"/>
    <xf numFmtId="2" fontId="1" fillId="0" borderId="0" xfId="0" applyNumberFormat="1" applyFont="1"/>
    <xf numFmtId="166" fontId="0" fillId="0" borderId="0" xfId="0" applyNumberFormat="1"/>
    <xf numFmtId="165" fontId="7" fillId="0" borderId="0" xfId="0" applyNumberFormat="1" applyFont="1" applyAlignment="1">
      <alignment horizontal="center"/>
    </xf>
    <xf numFmtId="17" fontId="14" fillId="0" borderId="0" xfId="0" applyNumberFormat="1" applyFont="1" applyAlignment="1">
      <alignment wrapText="1"/>
    </xf>
    <xf numFmtId="164" fontId="15" fillId="0" borderId="0" xfId="1" applyNumberFormat="1" applyFont="1" applyAlignment="1">
      <alignment horizontal="center"/>
    </xf>
    <xf numFmtId="0" fontId="14" fillId="0" borderId="0" xfId="0" applyFont="1"/>
    <xf numFmtId="165" fontId="14" fillId="0" borderId="0" xfId="28" applyNumberFormat="1" applyFont="1" applyAlignment="1">
      <alignment horizontal="center"/>
    </xf>
    <xf numFmtId="0" fontId="16" fillId="0" borderId="0" xfId="0" applyFont="1"/>
    <xf numFmtId="10" fontId="0" fillId="0" borderId="0" xfId="28" applyNumberFormat="1" applyFont="1"/>
  </cellXfs>
  <cellStyles count="2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28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production</a:t>
            </a:r>
          </a:p>
        </c:rich>
      </c:tx>
      <c:layout>
        <c:manualLayout>
          <c:xMode val="edge"/>
          <c:yMode val="edge"/>
          <c:x val="0.369724520978787"/>
          <c:y val="3.537748957850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663104"/>
        <c:axId val="260974272"/>
      </c:lineChart>
      <c:catAx>
        <c:axId val="26366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9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97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3663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Purchases</a:t>
            </a:r>
          </a:p>
        </c:rich>
      </c:tx>
      <c:layout>
        <c:manualLayout>
          <c:xMode val="edge"/>
          <c:yMode val="edge"/>
          <c:x val="0.387765437215085"/>
          <c:y val="3.5799587551556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v>data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07104"/>
        <c:axId val="263472832"/>
      </c:lineChart>
      <c:catAx>
        <c:axId val="30340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347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3472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3407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09664"/>
        <c:axId val="263474560"/>
      </c:lineChart>
      <c:catAx>
        <c:axId val="30340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347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3474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3409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Production</a:t>
            </a:r>
          </a:p>
        </c:rich>
      </c:tx>
      <c:layout>
        <c:manualLayout>
          <c:xMode val="edge"/>
          <c:yMode val="edge"/>
          <c:x val="0.33831814948365102"/>
          <c:y val="3.287671232876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3339482063499"/>
          <c:y val="0.193798082837325"/>
          <c:w val="0.72000039062521204"/>
          <c:h val="0.59689809513896097"/>
        </c:manualLayout>
      </c:layout>
      <c:lineChart>
        <c:grouping val="standard"/>
        <c:varyColors val="0"/>
        <c:ser>
          <c:idx val="2"/>
          <c:order val="0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data!$B$174:$B$185</c:f>
              <c:numCache>
                <c:formatCode>#,##0</c:formatCode>
                <c:ptCount val="12"/>
                <c:pt idx="0">
                  <c:v>1219.9449999999999</c:v>
                </c:pt>
                <c:pt idx="1">
                  <c:v>1336.681</c:v>
                </c:pt>
                <c:pt idx="2">
                  <c:v>1545.46</c:v>
                </c:pt>
                <c:pt idx="3">
                  <c:v>1354.89</c:v>
                </c:pt>
                <c:pt idx="4">
                  <c:v>1552.1849999999999</c:v>
                </c:pt>
                <c:pt idx="5">
                  <c:v>1510.1849999999999</c:v>
                </c:pt>
                <c:pt idx="6">
                  <c:v>1429.9880000000001</c:v>
                </c:pt>
                <c:pt idx="7">
                  <c:v>1742.9390000000001</c:v>
                </c:pt>
                <c:pt idx="8">
                  <c:v>1540.4939999999999</c:v>
                </c:pt>
                <c:pt idx="9">
                  <c:v>1538.2809999999999</c:v>
                </c:pt>
                <c:pt idx="10">
                  <c:v>1625.039</c:v>
                </c:pt>
                <c:pt idx="11">
                  <c:v>1508.6310000000001</c:v>
                </c:pt>
              </c:numCache>
            </c:numRef>
          </c:val>
          <c:smooth val="0"/>
        </c:ser>
        <c:ser>
          <c:idx val="3"/>
          <c:order val="1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data!$B$186:$B$197</c:f>
              <c:numCache>
                <c:formatCode>#,##0</c:formatCode>
                <c:ptCount val="12"/>
                <c:pt idx="0">
                  <c:v>1844.318</c:v>
                </c:pt>
                <c:pt idx="1">
                  <c:v>1712.41</c:v>
                </c:pt>
                <c:pt idx="2">
                  <c:v>1966.8440000000001</c:v>
                </c:pt>
                <c:pt idx="3">
                  <c:v>1776.83</c:v>
                </c:pt>
                <c:pt idx="4">
                  <c:v>2036.1489999999999</c:v>
                </c:pt>
                <c:pt idx="5">
                  <c:v>1865.135</c:v>
                </c:pt>
                <c:pt idx="6">
                  <c:v>1849.9670000000001</c:v>
                </c:pt>
                <c:pt idx="7">
                  <c:v>2111.02</c:v>
                </c:pt>
                <c:pt idx="8">
                  <c:v>1935.1759999999999</c:v>
                </c:pt>
                <c:pt idx="9">
                  <c:v>1971.471</c:v>
                </c:pt>
                <c:pt idx="10">
                  <c:v>1842.1279999999999</c:v>
                </c:pt>
                <c:pt idx="11">
                  <c:v>1716.8810000000001</c:v>
                </c:pt>
              </c:numCache>
            </c:numRef>
          </c:val>
          <c:smooth val="0"/>
        </c:ser>
        <c:ser>
          <c:idx val="0"/>
          <c:order val="2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data!$B$198:$B$209</c:f>
              <c:numCache>
                <c:formatCode>#,##0</c:formatCode>
                <c:ptCount val="12"/>
                <c:pt idx="0">
                  <c:v>1887.12</c:v>
                </c:pt>
                <c:pt idx="1">
                  <c:v>2182.42</c:v>
                </c:pt>
                <c:pt idx="2">
                  <c:v>2193.277</c:v>
                </c:pt>
                <c:pt idx="3">
                  <c:v>2422.933</c:v>
                </c:pt>
                <c:pt idx="4">
                  <c:v>2233.348</c:v>
                </c:pt>
                <c:pt idx="5">
                  <c:v>1940.318</c:v>
                </c:pt>
                <c:pt idx="6">
                  <c:v>2126.3049999999998</c:v>
                </c:pt>
                <c:pt idx="7">
                  <c:v>2047.8969999999999</c:v>
                </c:pt>
                <c:pt idx="8">
                  <c:v>1853.787</c:v>
                </c:pt>
                <c:pt idx="9">
                  <c:v>2068.3020000000001</c:v>
                </c:pt>
                <c:pt idx="10">
                  <c:v>1621.4880000000001</c:v>
                </c:pt>
                <c:pt idx="11">
                  <c:v>1356.3879999999999</c:v>
                </c:pt>
              </c:numCache>
            </c:numRef>
          </c:val>
          <c:smooth val="0"/>
        </c:ser>
        <c:ser>
          <c:idx val="1"/>
          <c:order val="3"/>
          <c:tx>
            <c:v>2025</c:v>
          </c:tx>
          <c:marker>
            <c:symbol val="none"/>
          </c:marker>
          <c:val>
            <c:numRef>
              <c:f>data!$B$210:$B$221</c:f>
              <c:numCache>
                <c:formatCode>#,##0</c:formatCode>
                <c:ptCount val="12"/>
                <c:pt idx="0">
                  <c:v>1796.3</c:v>
                </c:pt>
                <c:pt idx="1">
                  <c:v>1774.452</c:v>
                </c:pt>
                <c:pt idx="2">
                  <c:v>1873.3050000000001</c:v>
                </c:pt>
                <c:pt idx="3">
                  <c:v>1945.880136486491</c:v>
                </c:pt>
                <c:pt idx="4">
                  <c:v>2006.9860607898722</c:v>
                </c:pt>
                <c:pt idx="5">
                  <c:v>2055.8762691406732</c:v>
                </c:pt>
                <c:pt idx="6">
                  <c:v>1994.6416649762873</c:v>
                </c:pt>
                <c:pt idx="7">
                  <c:v>2239.1246885028636</c:v>
                </c:pt>
                <c:pt idx="8">
                  <c:v>2097.3828048800224</c:v>
                </c:pt>
                <c:pt idx="9">
                  <c:v>2180.7708500109725</c:v>
                </c:pt>
                <c:pt idx="10">
                  <c:v>1886.1086763800129</c:v>
                </c:pt>
                <c:pt idx="11">
                  <c:v>1805.2880848373268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10176"/>
        <c:axId val="263476864"/>
      </c:lineChart>
      <c:catAx>
        <c:axId val="30341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6347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3476864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03410176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88908902402801"/>
          <c:y val="0.91860291264892102"/>
          <c:w val="0.53875165167672823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Purchases</a:t>
            </a:r>
          </a:p>
        </c:rich>
      </c:tx>
      <c:layout>
        <c:manualLayout>
          <c:xMode val="edge"/>
          <c:yMode val="edge"/>
          <c:x val="0.34317343173431702"/>
          <c:y val="3.3149171270718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3384599345"/>
          <c:y val="0.191406341269656"/>
          <c:w val="0.72961335165609498"/>
          <c:h val="0.60156278684748998"/>
        </c:manualLayout>
      </c:layout>
      <c:lineChart>
        <c:grouping val="standard"/>
        <c:varyColors val="0"/>
        <c:ser>
          <c:idx val="2"/>
          <c:order val="0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data!$F$174:$F$185</c:f>
              <c:numCache>
                <c:formatCode>#,##0_);\(#,##0\)</c:formatCode>
                <c:ptCount val="12"/>
                <c:pt idx="0">
                  <c:v>1320.3783333333342</c:v>
                </c:pt>
                <c:pt idx="1">
                  <c:v>1427.3469999999993</c:v>
                </c:pt>
                <c:pt idx="2">
                  <c:v>1732.6410000000024</c:v>
                </c:pt>
                <c:pt idx="3">
                  <c:v>1594.9063333333331</c:v>
                </c:pt>
                <c:pt idx="4">
                  <c:v>1789.5929999999976</c:v>
                </c:pt>
                <c:pt idx="5">
                  <c:v>1712.7720000000013</c:v>
                </c:pt>
                <c:pt idx="6">
                  <c:v>1597.714999999999</c:v>
                </c:pt>
                <c:pt idx="7">
                  <c:v>1792.0183333333332</c:v>
                </c:pt>
                <c:pt idx="8">
                  <c:v>1487.9369999999992</c:v>
                </c:pt>
                <c:pt idx="9">
                  <c:v>1362.9386666666678</c:v>
                </c:pt>
                <c:pt idx="10">
                  <c:v>1328.6373333333333</c:v>
                </c:pt>
                <c:pt idx="11">
                  <c:v>1163.7279999999998</c:v>
                </c:pt>
              </c:numCache>
            </c:numRef>
          </c:val>
          <c:smooth val="0"/>
        </c:ser>
        <c:ser>
          <c:idx val="3"/>
          <c:order val="1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data!$F$186:$F$197</c:f>
              <c:numCache>
                <c:formatCode>#,##0_);\(#,##0\)</c:formatCode>
                <c:ptCount val="12"/>
                <c:pt idx="0">
                  <c:v>1471.4803333333336</c:v>
                </c:pt>
                <c:pt idx="1">
                  <c:v>1403.4843333333322</c:v>
                </c:pt>
                <c:pt idx="2">
                  <c:v>1839.4900000000007</c:v>
                </c:pt>
                <c:pt idx="3">
                  <c:v>1651.527</c:v>
                </c:pt>
                <c:pt idx="4">
                  <c:v>1980.7473333333351</c:v>
                </c:pt>
                <c:pt idx="5">
                  <c:v>1727.7906666666656</c:v>
                </c:pt>
                <c:pt idx="6">
                  <c:v>1748.6760000000008</c:v>
                </c:pt>
                <c:pt idx="7">
                  <c:v>1822.8686666666649</c:v>
                </c:pt>
                <c:pt idx="8">
                  <c:v>1475.5859999999998</c:v>
                </c:pt>
                <c:pt idx="9">
                  <c:v>1474.8803333333349</c:v>
                </c:pt>
                <c:pt idx="10">
                  <c:v>1384.9233333333316</c:v>
                </c:pt>
                <c:pt idx="11">
                  <c:v>1226.2840000000022</c:v>
                </c:pt>
              </c:numCache>
            </c:numRef>
          </c:val>
          <c:smooth val="0"/>
        </c:ser>
        <c:ser>
          <c:idx val="0"/>
          <c:order val="2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data!$F$198:$F$209</c:f>
              <c:numCache>
                <c:formatCode>#,##0_);\(#,##0\)</c:formatCode>
                <c:ptCount val="12"/>
                <c:pt idx="0">
                  <c:v>1303.2859999999973</c:v>
                </c:pt>
                <c:pt idx="1">
                  <c:v>1715.8156666666673</c:v>
                </c:pt>
                <c:pt idx="2">
                  <c:v>1866.8376666666682</c:v>
                </c:pt>
                <c:pt idx="3">
                  <c:v>2243.6486666666669</c:v>
                </c:pt>
                <c:pt idx="4">
                  <c:v>2115.0403333333325</c:v>
                </c:pt>
                <c:pt idx="5">
                  <c:v>2053.5766666667014</c:v>
                </c:pt>
                <c:pt idx="6">
                  <c:v>2228.5533333332965</c:v>
                </c:pt>
                <c:pt idx="7">
                  <c:v>2083.413333333333</c:v>
                </c:pt>
                <c:pt idx="8">
                  <c:v>1639.2386666666678</c:v>
                </c:pt>
                <c:pt idx="9">
                  <c:v>1779.9810000000002</c:v>
                </c:pt>
                <c:pt idx="10">
                  <c:v>1224.9020000000007</c:v>
                </c:pt>
                <c:pt idx="11">
                  <c:v>820.83633333333364</c:v>
                </c:pt>
              </c:numCache>
            </c:numRef>
          </c:val>
          <c:smooth val="0"/>
        </c:ser>
        <c:ser>
          <c:idx val="1"/>
          <c:order val="3"/>
          <c:tx>
            <c:v>2025</c:v>
          </c:tx>
          <c:marker>
            <c:symbol val="none"/>
          </c:marker>
          <c:val>
            <c:numRef>
              <c:f>data!$F$210:$F$221</c:f>
              <c:numCache>
                <c:formatCode>#,##0_);\(#,##0\)</c:formatCode>
                <c:ptCount val="12"/>
                <c:pt idx="0">
                  <c:v>1288.6156666666654</c:v>
                </c:pt>
                <c:pt idx="1">
                  <c:v>1348.047666666668</c:v>
                </c:pt>
                <c:pt idx="2">
                  <c:v>1807.6183333333354</c:v>
                </c:pt>
                <c:pt idx="3" formatCode="#,##0">
                  <c:v>1883.334160943197</c:v>
                </c:pt>
                <c:pt idx="4" formatCode="#,##0">
                  <c:v>1949.3442780197727</c:v>
                </c:pt>
                <c:pt idx="5" formatCode="#,##0">
                  <c:v>2044.1346598874507</c:v>
                </c:pt>
                <c:pt idx="6" formatCode="#,##0">
                  <c:v>1921.1087416144414</c:v>
                </c:pt>
                <c:pt idx="7" formatCode="#,##0">
                  <c:v>2045.5545609438766</c:v>
                </c:pt>
                <c:pt idx="8" formatCode="#,##0">
                  <c:v>1772.1272005262178</c:v>
                </c:pt>
                <c:pt idx="9" formatCode="#,##0">
                  <c:v>1687.9240073311457</c:v>
                </c:pt>
                <c:pt idx="10" formatCode="#,##0">
                  <c:v>1386.8431670961181</c:v>
                </c:pt>
                <c:pt idx="11" formatCode="#,##0">
                  <c:v>1346.7003772858927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361152"/>
        <c:axId val="410255936"/>
      </c:lineChart>
      <c:catAx>
        <c:axId val="41336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025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255936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3361152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982812718567299"/>
          <c:y val="0.91796918772181901"/>
          <c:w val="0.53178503549125322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245</xdr:row>
      <xdr:rowOff>0</xdr:rowOff>
    </xdr:from>
    <xdr:to>
      <xdr:col>5</xdr:col>
      <xdr:colOff>419100</xdr:colOff>
      <xdr:row>245</xdr:row>
      <xdr:rowOff>0</xdr:rowOff>
    </xdr:to>
    <xdr:graphicFrame macro="">
      <xdr:nvGraphicFramePr>
        <xdr:cNvPr id="106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245</xdr:row>
      <xdr:rowOff>0</xdr:rowOff>
    </xdr:from>
    <xdr:to>
      <xdr:col>8</xdr:col>
      <xdr:colOff>469900</xdr:colOff>
      <xdr:row>245</xdr:row>
      <xdr:rowOff>0</xdr:rowOff>
    </xdr:to>
    <xdr:graphicFrame macro="">
      <xdr:nvGraphicFramePr>
        <xdr:cNvPr id="1066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234</xdr:row>
      <xdr:rowOff>0</xdr:rowOff>
    </xdr:from>
    <xdr:to>
      <xdr:col>12</xdr:col>
      <xdr:colOff>482600</xdr:colOff>
      <xdr:row>234</xdr:row>
      <xdr:rowOff>0</xdr:rowOff>
    </xdr:to>
    <xdr:graphicFrame macro="">
      <xdr:nvGraphicFramePr>
        <xdr:cNvPr id="1067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165100</xdr:colOff>
      <xdr:row>236</xdr:row>
      <xdr:rowOff>0</xdr:rowOff>
    </xdr:from>
    <xdr:to>
      <xdr:col>6</xdr:col>
      <xdr:colOff>177800</xdr:colOff>
      <xdr:row>257</xdr:row>
      <xdr:rowOff>0</xdr:rowOff>
    </xdr:to>
    <xdr:graphicFrame macro="">
      <xdr:nvGraphicFramePr>
        <xdr:cNvPr id="1068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279400</xdr:colOff>
      <xdr:row>236</xdr:row>
      <xdr:rowOff>8659</xdr:rowOff>
    </xdr:from>
    <xdr:to>
      <xdr:col>20</xdr:col>
      <xdr:colOff>254000</xdr:colOff>
      <xdr:row>257</xdr:row>
      <xdr:rowOff>8659</xdr:rowOff>
    </xdr:to>
    <xdr:graphicFrame macro="">
      <xdr:nvGraphicFramePr>
        <xdr:cNvPr id="1069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49"/>
  <sheetViews>
    <sheetView tabSelected="1" zoomScaleNormal="100" zoomScalePageLayoutView="110" workbookViewId="0">
      <pane ySplit="5" topLeftCell="A218" activePane="bottomLeft" state="frozen"/>
      <selection pane="bottomLeft" activeCell="D226" sqref="D226"/>
    </sheetView>
  </sheetViews>
  <sheetFormatPr defaultColWidth="8.85546875" defaultRowHeight="12.75" x14ac:dyDescent="0.2"/>
  <cols>
    <col min="1" max="1" width="15.140625" customWidth="1"/>
    <col min="2" max="2" width="12.28515625" customWidth="1"/>
    <col min="3" max="3" width="12" customWidth="1"/>
    <col min="4" max="4" width="11.85546875" customWidth="1"/>
    <col min="5" max="5" width="13.42578125" customWidth="1"/>
    <col min="6" max="7" width="11.42578125" customWidth="1"/>
    <col min="8" max="8" width="11.42578125" hidden="1" customWidth="1"/>
    <col min="9" max="10" width="10.42578125" hidden="1" customWidth="1"/>
    <col min="11" max="11" width="10.42578125" customWidth="1"/>
    <col min="12" max="12" width="5.7109375" customWidth="1"/>
    <col min="13" max="13" width="5.85546875" customWidth="1"/>
    <col min="14" max="14" width="10" customWidth="1"/>
    <col min="15" max="15" width="7.42578125" customWidth="1"/>
    <col min="16" max="16" width="2.140625" customWidth="1"/>
    <col min="17" max="17" width="9.85546875" customWidth="1"/>
    <col min="18" max="18" width="7" customWidth="1"/>
    <col min="19" max="19" width="1.42578125" customWidth="1"/>
    <col min="20" max="20" width="6.42578125" customWidth="1"/>
    <col min="21" max="21" width="7" customWidth="1"/>
    <col min="22" max="22" width="7.140625" customWidth="1"/>
  </cols>
  <sheetData>
    <row r="1" spans="1:21" x14ac:dyDescent="0.2">
      <c r="A1" s="3" t="s">
        <v>11</v>
      </c>
      <c r="F1" s="33"/>
      <c r="H1" s="6"/>
      <c r="I1" s="3"/>
    </row>
    <row r="2" spans="1:21" ht="12" customHeight="1" x14ac:dyDescent="0.2">
      <c r="A2" s="3"/>
      <c r="C2" s="3" t="s">
        <v>6</v>
      </c>
      <c r="D2" s="3" t="s">
        <v>47</v>
      </c>
      <c r="F2" s="2"/>
      <c r="G2" s="3" t="s">
        <v>6</v>
      </c>
      <c r="H2" s="3" t="s">
        <v>1</v>
      </c>
      <c r="I2" s="3" t="s">
        <v>2</v>
      </c>
      <c r="J2" s="3" t="s">
        <v>4</v>
      </c>
    </row>
    <row r="3" spans="1:21" ht="12" customHeight="1" x14ac:dyDescent="0.2">
      <c r="A3" s="3"/>
      <c r="B3" s="3"/>
      <c r="C3" s="3" t="s">
        <v>41</v>
      </c>
      <c r="D3" s="3" t="s">
        <v>48</v>
      </c>
      <c r="E3" s="3"/>
      <c r="F3" s="3"/>
      <c r="G3" s="3" t="s">
        <v>41</v>
      </c>
      <c r="H3" s="3" t="s">
        <v>2</v>
      </c>
      <c r="I3" s="3" t="s">
        <v>6</v>
      </c>
      <c r="J3" s="3" t="s">
        <v>6</v>
      </c>
      <c r="K3" s="3" t="s">
        <v>7</v>
      </c>
    </row>
    <row r="4" spans="1:21" ht="12" customHeight="1" x14ac:dyDescent="0.2">
      <c r="A4" s="3"/>
      <c r="B4" s="3" t="s">
        <v>12</v>
      </c>
      <c r="C4" s="3" t="s">
        <v>42</v>
      </c>
      <c r="D4" s="3" t="s">
        <v>12</v>
      </c>
      <c r="E4" s="3" t="s">
        <v>4</v>
      </c>
      <c r="F4" s="3" t="s">
        <v>12</v>
      </c>
      <c r="G4" s="3" t="s">
        <v>42</v>
      </c>
      <c r="H4" s="3" t="s">
        <v>5</v>
      </c>
      <c r="I4" s="3" t="s">
        <v>10</v>
      </c>
      <c r="J4" s="3" t="s">
        <v>10</v>
      </c>
      <c r="K4" s="3" t="s">
        <v>9</v>
      </c>
      <c r="U4" s="3"/>
    </row>
    <row r="5" spans="1:21" ht="12" customHeight="1" x14ac:dyDescent="0.2">
      <c r="A5" s="4" t="s">
        <v>13</v>
      </c>
      <c r="B5" s="5" t="s">
        <v>14</v>
      </c>
      <c r="C5" s="4" t="s">
        <v>14</v>
      </c>
      <c r="D5" s="5" t="s">
        <v>7</v>
      </c>
      <c r="E5" s="5" t="s">
        <v>7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0</v>
      </c>
      <c r="L5" s="4"/>
      <c r="N5" s="3"/>
      <c r="Q5" s="3"/>
    </row>
    <row r="6" spans="1:21" ht="12" customHeight="1" x14ac:dyDescent="0.2">
      <c r="A6" s="1">
        <v>37987</v>
      </c>
      <c r="B6" s="11">
        <v>1723.3230000000001</v>
      </c>
      <c r="C6" s="12">
        <f>SUM(B6:B6)</f>
        <v>1723.3230000000001</v>
      </c>
      <c r="D6" s="11">
        <v>16698.304666666667</v>
      </c>
      <c r="E6" s="13"/>
      <c r="F6" s="9"/>
      <c r="G6" s="12"/>
      <c r="H6" s="14"/>
      <c r="I6" s="14"/>
      <c r="J6" s="13"/>
      <c r="K6" s="15"/>
      <c r="L6" s="16"/>
      <c r="M6" s="17"/>
      <c r="N6" s="11"/>
      <c r="O6" s="2"/>
    </row>
    <row r="7" spans="1:21" ht="12" customHeight="1" x14ac:dyDescent="0.2">
      <c r="A7" s="1">
        <v>38018</v>
      </c>
      <c r="B7" s="11">
        <v>1551.7280000000001</v>
      </c>
      <c r="C7" s="12">
        <f>SUM(B6:B7)</f>
        <v>3275.0510000000004</v>
      </c>
      <c r="D7" s="11">
        <v>16774.24666666667</v>
      </c>
      <c r="E7" s="13">
        <f>D7-D6</f>
        <v>75.942000000002736</v>
      </c>
      <c r="F7" s="9">
        <f>B7-E7</f>
        <v>1475.7859999999973</v>
      </c>
      <c r="G7" s="12"/>
      <c r="H7" s="14"/>
      <c r="I7" s="14"/>
      <c r="J7" s="13"/>
      <c r="K7" s="15"/>
      <c r="L7" s="16"/>
    </row>
    <row r="8" spans="1:21" ht="12" customHeight="1" x14ac:dyDescent="0.2">
      <c r="A8" s="1">
        <v>38047</v>
      </c>
      <c r="B8" s="11">
        <v>1415.7849999999999</v>
      </c>
      <c r="C8" s="12">
        <f>SUM(B6:B8)</f>
        <v>4690.8360000000002</v>
      </c>
      <c r="D8" s="11">
        <v>16475.091333333334</v>
      </c>
      <c r="E8" s="13">
        <f t="shared" ref="E8:E83" si="0">D8-D7</f>
        <v>-299.15533333333588</v>
      </c>
      <c r="F8" s="9">
        <f t="shared" ref="F8:F83" si="1">B8-E8</f>
        <v>1714.9403333333357</v>
      </c>
      <c r="G8" s="12"/>
      <c r="H8" s="14"/>
      <c r="I8" s="14"/>
      <c r="J8" s="13"/>
      <c r="K8" s="15"/>
      <c r="L8" s="16"/>
    </row>
    <row r="9" spans="1:21" ht="12" customHeight="1" x14ac:dyDescent="0.2">
      <c r="A9" s="1">
        <v>38078</v>
      </c>
      <c r="B9" s="11">
        <v>1599.8979999999999</v>
      </c>
      <c r="C9" s="12">
        <f>SUM(B6:B9)</f>
        <v>6290.7340000000004</v>
      </c>
      <c r="D9" s="11">
        <v>16096.566666666666</v>
      </c>
      <c r="E9" s="13">
        <f t="shared" si="0"/>
        <v>-378.52466666666805</v>
      </c>
      <c r="F9" s="9">
        <f t="shared" si="1"/>
        <v>1978.422666666668</v>
      </c>
      <c r="G9" s="12"/>
      <c r="H9" s="14"/>
      <c r="I9" s="14"/>
      <c r="J9" s="13"/>
      <c r="K9" s="15"/>
      <c r="L9" s="16"/>
    </row>
    <row r="10" spans="1:21" ht="12" customHeight="1" x14ac:dyDescent="0.2">
      <c r="A10" s="1">
        <v>38108</v>
      </c>
      <c r="B10" s="11">
        <v>1517.2539999999999</v>
      </c>
      <c r="C10" s="12">
        <f>SUM(B6:B10)</f>
        <v>7807.9880000000003</v>
      </c>
      <c r="D10" s="11">
        <v>15645.054000000002</v>
      </c>
      <c r="E10" s="13">
        <f t="shared" si="0"/>
        <v>-451.51266666666379</v>
      </c>
      <c r="F10" s="9">
        <f t="shared" si="1"/>
        <v>1968.7666666666637</v>
      </c>
      <c r="G10" s="12"/>
      <c r="H10" s="14"/>
      <c r="I10" s="14"/>
      <c r="J10" s="13"/>
      <c r="K10" s="15"/>
      <c r="L10" s="16"/>
    </row>
    <row r="11" spans="1:21" ht="12" customHeight="1" x14ac:dyDescent="0.2">
      <c r="A11" s="1">
        <v>38139</v>
      </c>
      <c r="B11" s="11">
        <v>1516.6580000000001</v>
      </c>
      <c r="C11" s="12">
        <f>SUM(B6:B11)</f>
        <v>9324.6460000000006</v>
      </c>
      <c r="D11" s="11">
        <v>15245.159999999998</v>
      </c>
      <c r="E11" s="13">
        <f t="shared" si="0"/>
        <v>-399.89400000000387</v>
      </c>
      <c r="F11" s="9">
        <f t="shared" si="1"/>
        <v>1916.552000000004</v>
      </c>
      <c r="G11" s="18"/>
      <c r="H11" s="14"/>
      <c r="I11" s="14"/>
      <c r="J11" s="13"/>
      <c r="K11" s="15"/>
      <c r="L11" s="16"/>
    </row>
    <row r="12" spans="1:21" ht="12" customHeight="1" x14ac:dyDescent="0.2">
      <c r="A12" s="1">
        <v>38169</v>
      </c>
      <c r="B12" s="11">
        <v>1707.492</v>
      </c>
      <c r="C12" s="12">
        <f>SUM(B6:B12)</f>
        <v>11032.138000000001</v>
      </c>
      <c r="D12" s="11">
        <v>14884.403333333335</v>
      </c>
      <c r="E12" s="13">
        <f t="shared" si="0"/>
        <v>-360.75666666666257</v>
      </c>
      <c r="F12" s="9">
        <f t="shared" si="1"/>
        <v>2068.2486666666628</v>
      </c>
      <c r="G12" s="12"/>
      <c r="H12" s="14"/>
      <c r="I12" s="14"/>
      <c r="J12" s="13"/>
      <c r="K12" s="15"/>
      <c r="L12" s="16"/>
    </row>
    <row r="13" spans="1:21" ht="12" customHeight="1" x14ac:dyDescent="0.2">
      <c r="A13" s="1">
        <v>38200</v>
      </c>
      <c r="B13" s="11">
        <v>1786.4580000000001</v>
      </c>
      <c r="C13" s="12">
        <f>SUM(B6:B13)</f>
        <v>12818.596000000001</v>
      </c>
      <c r="D13" s="11">
        <v>14668.472666666667</v>
      </c>
      <c r="E13" s="13">
        <f t="shared" si="0"/>
        <v>-215.93066666666891</v>
      </c>
      <c r="F13" s="9">
        <f t="shared" si="1"/>
        <v>2002.388666666669</v>
      </c>
      <c r="G13" s="12"/>
      <c r="H13" s="14"/>
      <c r="I13" s="14"/>
      <c r="J13" s="13"/>
      <c r="K13" s="15"/>
      <c r="L13" s="16"/>
    </row>
    <row r="14" spans="1:21" ht="12" customHeight="1" x14ac:dyDescent="0.2">
      <c r="A14" s="1">
        <v>38231</v>
      </c>
      <c r="B14" s="11">
        <v>1742.7819999999999</v>
      </c>
      <c r="C14" s="12">
        <f>SUM(B6:B14)</f>
        <v>14561.378000000001</v>
      </c>
      <c r="D14" s="11">
        <v>14677.991</v>
      </c>
      <c r="E14" s="13">
        <f t="shared" si="0"/>
        <v>9.5183333333334303</v>
      </c>
      <c r="F14" s="9">
        <f t="shared" si="1"/>
        <v>1733.2636666666665</v>
      </c>
      <c r="G14" s="12"/>
      <c r="H14" s="14"/>
      <c r="I14" s="14"/>
      <c r="J14" s="13"/>
      <c r="K14" s="15"/>
      <c r="L14" s="16"/>
    </row>
    <row r="15" spans="1:21" ht="12" customHeight="1" x14ac:dyDescent="0.2">
      <c r="A15" s="1">
        <v>38261</v>
      </c>
      <c r="B15" s="11">
        <v>2047.683</v>
      </c>
      <c r="C15" s="12">
        <f>SUM(B6:B15)</f>
        <v>16609.061000000002</v>
      </c>
      <c r="D15" s="11">
        <v>14946.123666666666</v>
      </c>
      <c r="E15" s="13">
        <f t="shared" si="0"/>
        <v>268.13266666666641</v>
      </c>
      <c r="F15" s="9">
        <f t="shared" si="1"/>
        <v>1779.5503333333336</v>
      </c>
      <c r="G15" s="12"/>
      <c r="H15" s="14"/>
      <c r="I15" s="14"/>
      <c r="J15" s="13"/>
      <c r="K15" s="15"/>
      <c r="L15" s="16"/>
    </row>
    <row r="16" spans="1:21" ht="12" customHeight="1" x14ac:dyDescent="0.2">
      <c r="A16" s="1">
        <v>38292</v>
      </c>
      <c r="B16" s="11">
        <v>1729.0550000000001</v>
      </c>
      <c r="C16" s="12">
        <f>SUM(B6:B16)</f>
        <v>18338.116000000002</v>
      </c>
      <c r="D16" s="11">
        <v>15295.788</v>
      </c>
      <c r="E16" s="13">
        <f t="shared" si="0"/>
        <v>349.66433333333407</v>
      </c>
      <c r="F16" s="9">
        <f t="shared" si="1"/>
        <v>1379.390666666666</v>
      </c>
      <c r="G16" s="12"/>
      <c r="H16" s="14"/>
      <c r="I16" s="14"/>
      <c r="J16" s="13"/>
      <c r="K16" s="15"/>
      <c r="L16" s="16"/>
    </row>
    <row r="17" spans="1:12" ht="12" customHeight="1" x14ac:dyDescent="0.2">
      <c r="A17" s="1">
        <v>38322</v>
      </c>
      <c r="B17" s="11">
        <v>1920.3440000000001</v>
      </c>
      <c r="C17" s="19">
        <f>SUM(B6:B17)</f>
        <v>20258.460000000003</v>
      </c>
      <c r="D17" s="11">
        <v>15772.728333333333</v>
      </c>
      <c r="E17" s="13">
        <f t="shared" si="0"/>
        <v>476.94033333333209</v>
      </c>
      <c r="F17" s="9">
        <f t="shared" si="1"/>
        <v>1443.403666666668</v>
      </c>
      <c r="G17" s="19"/>
      <c r="H17" s="14"/>
      <c r="I17" s="14"/>
      <c r="J17" s="13"/>
      <c r="K17" s="15"/>
      <c r="L17" s="16"/>
    </row>
    <row r="18" spans="1:12" ht="12" customHeight="1" x14ac:dyDescent="0.2">
      <c r="A18" s="1">
        <v>38353</v>
      </c>
      <c r="B18" s="10">
        <v>2043.346</v>
      </c>
      <c r="C18" s="12">
        <f>SUM(B7:B18)</f>
        <v>20578.483000000004</v>
      </c>
      <c r="D18" s="11">
        <v>16148.803333333335</v>
      </c>
      <c r="E18" s="13">
        <f t="shared" si="0"/>
        <v>376.07500000000255</v>
      </c>
      <c r="F18" s="9">
        <f t="shared" si="1"/>
        <v>1667.2709999999975</v>
      </c>
      <c r="G18" s="12">
        <f>SUM(F7:F18)</f>
        <v>21127.984333333334</v>
      </c>
      <c r="H18" s="14" t="e">
        <f>G18/G6-1</f>
        <v>#DIV/0!</v>
      </c>
      <c r="I18" s="14" t="e">
        <f>G18/G17-1</f>
        <v>#DIV/0!</v>
      </c>
      <c r="J18" s="13">
        <f>G18-G17</f>
        <v>21127.984333333334</v>
      </c>
      <c r="K18" s="15">
        <f t="shared" ref="K18:K41" si="2">D18/G18</f>
        <v>0.76433241707092647</v>
      </c>
      <c r="L18" s="16"/>
    </row>
    <row r="19" spans="1:12" ht="12" customHeight="1" x14ac:dyDescent="0.2">
      <c r="A19" s="1">
        <v>38384</v>
      </c>
      <c r="B19" s="10">
        <v>2292.6</v>
      </c>
      <c r="C19" s="12">
        <f>SUM(B8:B19)</f>
        <v>21319.355</v>
      </c>
      <c r="D19" s="11">
        <v>16538.277333333335</v>
      </c>
      <c r="E19" s="13">
        <f t="shared" si="0"/>
        <v>389.47400000000016</v>
      </c>
      <c r="F19" s="9">
        <f t="shared" si="1"/>
        <v>1903.1259999999997</v>
      </c>
      <c r="G19" s="12">
        <f>SUM(F8:F19)</f>
        <v>21555.324333333334</v>
      </c>
      <c r="H19" s="14" t="e">
        <f t="shared" ref="H19:H24" si="3">G19/G7-1</f>
        <v>#DIV/0!</v>
      </c>
      <c r="I19" s="14">
        <f>G19/G18-1</f>
        <v>2.0226255058594989E-2</v>
      </c>
      <c r="J19" s="13">
        <f>G19-G18</f>
        <v>427.34000000000015</v>
      </c>
      <c r="K19" s="15">
        <f t="shared" si="2"/>
        <v>0.76724790022103284</v>
      </c>
      <c r="L19" s="16"/>
    </row>
    <row r="20" spans="1:12" ht="12" customHeight="1" x14ac:dyDescent="0.2">
      <c r="A20" s="1">
        <v>38412</v>
      </c>
      <c r="B20" s="10">
        <v>2355.4459999999999</v>
      </c>
      <c r="C20" s="12">
        <f>SUM(B9:B20)</f>
        <v>22259.016</v>
      </c>
      <c r="D20" s="11">
        <v>16905.154666666669</v>
      </c>
      <c r="E20" s="13">
        <f t="shared" si="0"/>
        <v>366.87733333333381</v>
      </c>
      <c r="F20" s="9">
        <f t="shared" si="1"/>
        <v>1988.5686666666661</v>
      </c>
      <c r="G20" s="12">
        <f>SUM(F9:F20)</f>
        <v>21828.952666666664</v>
      </c>
      <c r="H20" s="14" t="e">
        <f t="shared" si="3"/>
        <v>#DIV/0!</v>
      </c>
      <c r="I20" s="14">
        <f>G20/G19-1</f>
        <v>1.2694234106706892E-2</v>
      </c>
      <c r="J20" s="13">
        <f>G20-G19</f>
        <v>273.62833333333037</v>
      </c>
      <c r="K20" s="15">
        <f t="shared" si="2"/>
        <v>0.77443727717094035</v>
      </c>
      <c r="L20" s="16"/>
    </row>
    <row r="21" spans="1:12" ht="12" customHeight="1" x14ac:dyDescent="0.2">
      <c r="A21" s="1">
        <v>38443</v>
      </c>
      <c r="B21" s="10">
        <v>2261.4949999999999</v>
      </c>
      <c r="C21" s="12">
        <f>SUM(B10:B21)</f>
        <v>22920.613000000001</v>
      </c>
      <c r="D21" s="11">
        <v>17110.120333333332</v>
      </c>
      <c r="E21" s="13">
        <f t="shared" si="0"/>
        <v>204.96566666666331</v>
      </c>
      <c r="F21" s="9">
        <f t="shared" si="1"/>
        <v>2056.5293333333366</v>
      </c>
      <c r="G21" s="12">
        <f>SUM(F10:F21)</f>
        <v>21907.059333333335</v>
      </c>
      <c r="H21" s="14" t="e">
        <f t="shared" si="3"/>
        <v>#DIV/0!</v>
      </c>
      <c r="I21" s="14">
        <f t="shared" ref="I21:I26" si="4">G21/G20-1</f>
        <v>3.5781224990212301E-3</v>
      </c>
      <c r="J21" s="13">
        <f t="shared" ref="J21:J26" si="5">G21-G20</f>
        <v>78.106666666670208</v>
      </c>
      <c r="K21" s="15">
        <f t="shared" si="2"/>
        <v>0.78103227242822693</v>
      </c>
      <c r="L21" s="16"/>
    </row>
    <row r="22" spans="1:12" ht="12" customHeight="1" x14ac:dyDescent="0.2">
      <c r="A22" s="1">
        <v>38473</v>
      </c>
      <c r="B22" s="10">
        <v>1871.0329999999999</v>
      </c>
      <c r="C22" s="12">
        <f t="shared" ref="C22:C27" si="6">SUM(B11:B22)</f>
        <v>23274.392</v>
      </c>
      <c r="D22" s="10">
        <v>17318.796333333332</v>
      </c>
      <c r="E22" s="13">
        <f t="shared" si="0"/>
        <v>208.67599999999948</v>
      </c>
      <c r="F22" s="9">
        <f t="shared" si="1"/>
        <v>1662.3570000000004</v>
      </c>
      <c r="G22" s="12">
        <f>SUM(F11:F22)</f>
        <v>21600.649666666668</v>
      </c>
      <c r="H22" s="14" t="e">
        <f t="shared" si="3"/>
        <v>#DIV/0!</v>
      </c>
      <c r="I22" s="14">
        <f t="shared" si="4"/>
        <v>-1.3986800419189094E-2</v>
      </c>
      <c r="J22" s="13">
        <f t="shared" si="5"/>
        <v>-306.40966666666645</v>
      </c>
      <c r="K22" s="15">
        <f t="shared" si="2"/>
        <v>0.80177201151773991</v>
      </c>
      <c r="L22" s="16"/>
    </row>
    <row r="23" spans="1:12" ht="12" customHeight="1" x14ac:dyDescent="0.2">
      <c r="A23" s="1">
        <v>38504</v>
      </c>
      <c r="B23" s="10">
        <v>1990.6479999999999</v>
      </c>
      <c r="C23" s="12">
        <f t="shared" si="6"/>
        <v>23748.381999999998</v>
      </c>
      <c r="D23" s="10">
        <v>17446.053333333333</v>
      </c>
      <c r="E23" s="13">
        <f t="shared" si="0"/>
        <v>127.25700000000143</v>
      </c>
      <c r="F23" s="9">
        <f t="shared" si="1"/>
        <v>1863.3909999999985</v>
      </c>
      <c r="G23" s="12">
        <f t="shared" ref="G23:G28" si="7">SUM(F12:F23)</f>
        <v>21547.488666666664</v>
      </c>
      <c r="H23" s="14" t="e">
        <f t="shared" si="3"/>
        <v>#DIV/0!</v>
      </c>
      <c r="I23" s="14">
        <f t="shared" si="4"/>
        <v>-2.4610833850076119E-3</v>
      </c>
      <c r="J23" s="13">
        <f t="shared" si="5"/>
        <v>-53.161000000003696</v>
      </c>
      <c r="K23" s="15">
        <f t="shared" si="2"/>
        <v>0.80965599301239533</v>
      </c>
      <c r="L23" s="16"/>
    </row>
    <row r="24" spans="1:12" ht="12" customHeight="1" x14ac:dyDescent="0.2">
      <c r="A24" s="1">
        <v>38534</v>
      </c>
      <c r="B24" s="10">
        <v>1975.078</v>
      </c>
      <c r="C24" s="12">
        <f t="shared" si="6"/>
        <v>24015.968000000001</v>
      </c>
      <c r="D24" s="10">
        <v>17628.811666666665</v>
      </c>
      <c r="E24" s="13">
        <f t="shared" si="0"/>
        <v>182.75833333333139</v>
      </c>
      <c r="F24" s="9">
        <f t="shared" si="1"/>
        <v>1792.3196666666686</v>
      </c>
      <c r="G24" s="12">
        <f t="shared" si="7"/>
        <v>21271.559666666672</v>
      </c>
      <c r="H24" s="14" t="e">
        <f t="shared" si="3"/>
        <v>#DIV/0!</v>
      </c>
      <c r="I24" s="14">
        <f t="shared" si="4"/>
        <v>-1.2805622236007785E-2</v>
      </c>
      <c r="J24" s="13">
        <f t="shared" si="5"/>
        <v>-275.92899999999281</v>
      </c>
      <c r="K24" s="15">
        <f t="shared" si="2"/>
        <v>0.82875030994044463</v>
      </c>
      <c r="L24" s="16"/>
    </row>
    <row r="25" spans="1:12" ht="12" customHeight="1" x14ac:dyDescent="0.2">
      <c r="A25" s="1">
        <v>38565</v>
      </c>
      <c r="B25" s="10">
        <v>1719.9870000000001</v>
      </c>
      <c r="C25" s="12">
        <f t="shared" si="6"/>
        <v>23949.497000000003</v>
      </c>
      <c r="D25" s="10">
        <v>17683.804333333333</v>
      </c>
      <c r="E25" s="13">
        <f t="shared" si="0"/>
        <v>54.992666666668811</v>
      </c>
      <c r="F25" s="9">
        <f t="shared" si="1"/>
        <v>1664.9943333333313</v>
      </c>
      <c r="G25" s="12">
        <f t="shared" si="7"/>
        <v>20934.165333333338</v>
      </c>
      <c r="H25" s="14" t="e">
        <f t="shared" ref="H25:H30" si="8">G25/G13-1</f>
        <v>#DIV/0!</v>
      </c>
      <c r="I25" s="14">
        <f t="shared" si="4"/>
        <v>-1.5861287964795689E-2</v>
      </c>
      <c r="J25" s="13">
        <f t="shared" si="5"/>
        <v>-337.39433333333363</v>
      </c>
      <c r="K25" s="15">
        <f t="shared" si="2"/>
        <v>0.84473414878287623</v>
      </c>
      <c r="L25" s="16"/>
    </row>
    <row r="26" spans="1:12" ht="12" customHeight="1" x14ac:dyDescent="0.2">
      <c r="A26" s="1">
        <v>38596</v>
      </c>
      <c r="B26" s="10">
        <v>1656.7070000000001</v>
      </c>
      <c r="C26" s="12">
        <f t="shared" si="6"/>
        <v>23863.422000000002</v>
      </c>
      <c r="D26" s="10">
        <v>17784.28466666667</v>
      </c>
      <c r="E26" s="13">
        <f t="shared" si="0"/>
        <v>100.4803333333366</v>
      </c>
      <c r="F26" s="9">
        <f t="shared" si="1"/>
        <v>1556.2266666666635</v>
      </c>
      <c r="G26" s="12">
        <f t="shared" si="7"/>
        <v>20757.128333333327</v>
      </c>
      <c r="H26" s="14" t="e">
        <f t="shared" si="8"/>
        <v>#DIV/0!</v>
      </c>
      <c r="I26" s="14">
        <f t="shared" si="4"/>
        <v>-8.4568454094569034E-3</v>
      </c>
      <c r="J26" s="13">
        <f t="shared" si="5"/>
        <v>-177.03700000001118</v>
      </c>
      <c r="K26" s="15">
        <f t="shared" si="2"/>
        <v>0.85677962679005815</v>
      </c>
      <c r="L26" s="16"/>
    </row>
    <row r="27" spans="1:12" ht="12" customHeight="1" x14ac:dyDescent="0.2">
      <c r="A27" s="1">
        <v>38626</v>
      </c>
      <c r="B27" s="10">
        <v>1506.585</v>
      </c>
      <c r="C27" s="12">
        <f t="shared" si="6"/>
        <v>23322.324000000001</v>
      </c>
      <c r="D27" s="10">
        <v>18042.378000000001</v>
      </c>
      <c r="E27" s="13">
        <f t="shared" si="0"/>
        <v>258.09333333333052</v>
      </c>
      <c r="F27" s="9">
        <f t="shared" si="1"/>
        <v>1248.4916666666695</v>
      </c>
      <c r="G27" s="12">
        <f t="shared" si="7"/>
        <v>20226.069666666663</v>
      </c>
      <c r="H27" s="14" t="e">
        <f t="shared" si="8"/>
        <v>#DIV/0!</v>
      </c>
      <c r="I27" s="14">
        <f t="shared" ref="I27:I32" si="9">G27/G26-1</f>
        <v>-2.5584399640380506E-2</v>
      </c>
      <c r="J27" s="13">
        <f t="shared" ref="J27:J32" si="10">G27-G26</f>
        <v>-531.05866666666407</v>
      </c>
      <c r="K27" s="15">
        <f t="shared" si="2"/>
        <v>0.8920357883338319</v>
      </c>
      <c r="L27" s="16"/>
    </row>
    <row r="28" spans="1:12" ht="12" customHeight="1" x14ac:dyDescent="0.2">
      <c r="A28" s="1">
        <v>38657</v>
      </c>
      <c r="B28" s="10">
        <v>1235.222</v>
      </c>
      <c r="C28" s="12">
        <f t="shared" ref="C28:C33" si="11">SUM(B17:B28)</f>
        <v>22828.490999999998</v>
      </c>
      <c r="D28" s="10">
        <v>18434.58666666667</v>
      </c>
      <c r="E28" s="13">
        <f t="shared" si="0"/>
        <v>392.20866666666916</v>
      </c>
      <c r="F28" s="9">
        <f t="shared" si="1"/>
        <v>843.01333333333082</v>
      </c>
      <c r="G28" s="12">
        <f t="shared" si="7"/>
        <v>19689.692333333329</v>
      </c>
      <c r="H28" s="14" t="e">
        <f t="shared" si="8"/>
        <v>#DIV/0!</v>
      </c>
      <c r="I28" s="14">
        <f t="shared" si="9"/>
        <v>-2.6519108367222932E-2</v>
      </c>
      <c r="J28" s="13">
        <f t="shared" si="10"/>
        <v>-536.37733333333381</v>
      </c>
      <c r="K28" s="15">
        <f t="shared" si="2"/>
        <v>0.93625569940766162</v>
      </c>
      <c r="L28" s="16"/>
    </row>
    <row r="29" spans="1:12" ht="12" customHeight="1" x14ac:dyDescent="0.2">
      <c r="A29" s="1">
        <v>38687</v>
      </c>
      <c r="B29" s="10">
        <v>1248.1420000000001</v>
      </c>
      <c r="C29" s="19">
        <f t="shared" si="11"/>
        <v>22156.288999999997</v>
      </c>
      <c r="D29" s="10">
        <v>18690.716666666671</v>
      </c>
      <c r="E29" s="13">
        <f t="shared" si="0"/>
        <v>256.13000000000102</v>
      </c>
      <c r="F29" s="9">
        <f t="shared" si="1"/>
        <v>992.01199999999903</v>
      </c>
      <c r="G29" s="19">
        <f t="shared" ref="G29:G34" si="12">SUM(F18:F29)</f>
        <v>19238.300666666662</v>
      </c>
      <c r="H29" s="14" t="e">
        <f t="shared" si="8"/>
        <v>#DIV/0!</v>
      </c>
      <c r="I29" s="14">
        <f t="shared" si="9"/>
        <v>-2.2925277806524758E-2</v>
      </c>
      <c r="J29" s="13">
        <f t="shared" si="10"/>
        <v>-451.39166666666642</v>
      </c>
      <c r="K29" s="15">
        <f t="shared" si="2"/>
        <v>0.97153677918399695</v>
      </c>
      <c r="L29" s="16"/>
    </row>
    <row r="30" spans="1:12" ht="12" customHeight="1" x14ac:dyDescent="0.2">
      <c r="A30" s="1">
        <v>38718</v>
      </c>
      <c r="B30" s="10">
        <v>1187.7529999999999</v>
      </c>
      <c r="C30" s="12">
        <f t="shared" si="11"/>
        <v>21300.696000000004</v>
      </c>
      <c r="D30" s="10">
        <v>18762.149999999998</v>
      </c>
      <c r="E30" s="13">
        <f t="shared" si="0"/>
        <v>71.433333333327028</v>
      </c>
      <c r="F30" s="9">
        <f t="shared" si="1"/>
        <v>1116.3196666666729</v>
      </c>
      <c r="G30" s="12">
        <f t="shared" si="12"/>
        <v>18687.349333333339</v>
      </c>
      <c r="H30" s="14">
        <f t="shared" si="8"/>
        <v>-0.11551669868239334</v>
      </c>
      <c r="I30" s="14">
        <f t="shared" si="9"/>
        <v>-2.8638253600430152E-2</v>
      </c>
      <c r="J30" s="13">
        <f t="shared" si="10"/>
        <v>-550.95133333332342</v>
      </c>
      <c r="K30" s="15">
        <f t="shared" si="2"/>
        <v>1.0040027435315952</v>
      </c>
      <c r="L30" s="16"/>
    </row>
    <row r="31" spans="1:12" ht="12" customHeight="1" x14ac:dyDescent="0.2">
      <c r="A31" s="1">
        <v>38749</v>
      </c>
      <c r="B31" s="10">
        <v>852.33900000000006</v>
      </c>
      <c r="C31" s="12">
        <f t="shared" si="11"/>
        <v>19860.435000000001</v>
      </c>
      <c r="D31" s="10">
        <v>18678.810333333331</v>
      </c>
      <c r="E31" s="13">
        <f t="shared" si="0"/>
        <v>-83.339666666666744</v>
      </c>
      <c r="F31" s="9">
        <f t="shared" si="1"/>
        <v>935.6786666666668</v>
      </c>
      <c r="G31" s="12">
        <f t="shared" si="12"/>
        <v>17719.902000000006</v>
      </c>
      <c r="H31" s="14">
        <f t="shared" ref="H31:H36" si="13">G31/G19-1</f>
        <v>-0.17793387257932369</v>
      </c>
      <c r="I31" s="14">
        <f t="shared" si="9"/>
        <v>-5.1770174361093657E-2</v>
      </c>
      <c r="J31" s="13">
        <f t="shared" si="10"/>
        <v>-967.44733333333352</v>
      </c>
      <c r="K31" s="15">
        <f t="shared" si="2"/>
        <v>1.054114765044035</v>
      </c>
      <c r="L31" s="16"/>
    </row>
    <row r="32" spans="1:12" ht="12" customHeight="1" x14ac:dyDescent="0.2">
      <c r="A32" s="1">
        <v>38777</v>
      </c>
      <c r="B32" s="10">
        <v>1293.588</v>
      </c>
      <c r="C32" s="12">
        <f t="shared" si="11"/>
        <v>18798.577000000001</v>
      </c>
      <c r="D32" s="10">
        <v>18383.811000000002</v>
      </c>
      <c r="E32" s="13">
        <f t="shared" si="0"/>
        <v>-294.99933333332956</v>
      </c>
      <c r="F32" s="9">
        <f t="shared" si="1"/>
        <v>1588.5873333333295</v>
      </c>
      <c r="G32" s="12">
        <f t="shared" si="12"/>
        <v>17319.920666666669</v>
      </c>
      <c r="H32" s="14">
        <f t="shared" si="13"/>
        <v>-0.20656199446918022</v>
      </c>
      <c r="I32" s="14">
        <f t="shared" si="9"/>
        <v>-2.2572434843789568E-2</v>
      </c>
      <c r="J32" s="13">
        <f t="shared" si="10"/>
        <v>-399.98133333333681</v>
      </c>
      <c r="K32" s="15">
        <f t="shared" si="2"/>
        <v>1.0614258202337417</v>
      </c>
      <c r="L32" s="16"/>
    </row>
    <row r="33" spans="1:12" ht="12" customHeight="1" x14ac:dyDescent="0.2">
      <c r="A33" s="1">
        <v>38808</v>
      </c>
      <c r="B33" s="10">
        <v>1251.8130000000001</v>
      </c>
      <c r="C33" s="12">
        <f t="shared" si="11"/>
        <v>17788.895000000004</v>
      </c>
      <c r="D33" s="10">
        <v>17787.017</v>
      </c>
      <c r="E33" s="13">
        <f t="shared" si="0"/>
        <v>-596.79400000000169</v>
      </c>
      <c r="F33" s="9">
        <f t="shared" si="1"/>
        <v>1848.6070000000018</v>
      </c>
      <c r="G33" s="12">
        <f t="shared" si="12"/>
        <v>17111.998333333333</v>
      </c>
      <c r="H33" s="14">
        <f t="shared" si="13"/>
        <v>-0.21888200178030903</v>
      </c>
      <c r="I33" s="14">
        <f>G33/G32-1</f>
        <v>-1.2004808644042853E-2</v>
      </c>
      <c r="J33" s="13">
        <f>G33-G32</f>
        <v>-207.9223333333357</v>
      </c>
      <c r="K33" s="15">
        <f t="shared" si="2"/>
        <v>1.0394470974995225</v>
      </c>
      <c r="L33" s="16"/>
    </row>
    <row r="34" spans="1:12" ht="12" customHeight="1" x14ac:dyDescent="0.2">
      <c r="A34" s="1">
        <v>38838</v>
      </c>
      <c r="B34" s="10">
        <v>1159.68</v>
      </c>
      <c r="C34" s="12">
        <f>SUM(B23:B34)</f>
        <v>17077.542000000001</v>
      </c>
      <c r="D34" s="10">
        <v>17220.471666666668</v>
      </c>
      <c r="E34" s="13">
        <f t="shared" si="0"/>
        <v>-566.54533333333166</v>
      </c>
      <c r="F34" s="9">
        <f t="shared" si="1"/>
        <v>1726.2253333333317</v>
      </c>
      <c r="G34" s="12">
        <f t="shared" si="12"/>
        <v>17175.866666666665</v>
      </c>
      <c r="H34" s="14">
        <f t="shared" si="13"/>
        <v>-0.20484490366177122</v>
      </c>
      <c r="I34" s="14">
        <f>G34/G33-1</f>
        <v>3.732371409183699E-3</v>
      </c>
      <c r="J34" s="13">
        <f>G34-G33</f>
        <v>63.868333333331975</v>
      </c>
      <c r="K34" s="15">
        <f t="shared" si="2"/>
        <v>1.0025969577469165</v>
      </c>
      <c r="L34" s="16"/>
    </row>
    <row r="35" spans="1:12" ht="12" customHeight="1" x14ac:dyDescent="0.2">
      <c r="A35" s="1">
        <v>38869</v>
      </c>
      <c r="B35" s="10">
        <v>1416.4880000000001</v>
      </c>
      <c r="C35" s="12">
        <f>SUM(B24:B35)</f>
        <v>16503.382000000001</v>
      </c>
      <c r="D35" s="10">
        <v>16575.50333333333</v>
      </c>
      <c r="E35" s="13">
        <f t="shared" si="0"/>
        <v>-644.9683333333378</v>
      </c>
      <c r="F35" s="9">
        <f t="shared" si="1"/>
        <v>2061.4563333333381</v>
      </c>
      <c r="G35" s="12">
        <f>SUM(F24:F35)</f>
        <v>17373.932000000004</v>
      </c>
      <c r="H35" s="14">
        <f t="shared" si="13"/>
        <v>-0.19369109464357348</v>
      </c>
      <c r="I35" s="14">
        <f>G35/G34-1</f>
        <v>1.1531606362415792E-2</v>
      </c>
      <c r="J35" s="13">
        <f>G35-G34</f>
        <v>198.06533333333937</v>
      </c>
      <c r="K35" s="15">
        <f t="shared" si="2"/>
        <v>0.9540444462044243</v>
      </c>
    </row>
    <row r="36" spans="1:12" ht="12" customHeight="1" x14ac:dyDescent="0.2">
      <c r="A36" s="1">
        <v>38899</v>
      </c>
      <c r="B36" s="10">
        <v>1492.1</v>
      </c>
      <c r="C36" s="12">
        <f>SUM(B25:B36)</f>
        <v>16020.404</v>
      </c>
      <c r="D36" s="10">
        <v>16146.974000000002</v>
      </c>
      <c r="E36" s="13">
        <f t="shared" si="0"/>
        <v>-428.5293333333284</v>
      </c>
      <c r="F36" s="9">
        <f t="shared" si="1"/>
        <v>1920.6293333333283</v>
      </c>
      <c r="G36" s="12">
        <f>SUM(F25:F36)</f>
        <v>17502.241666666661</v>
      </c>
      <c r="H36" s="14">
        <f t="shared" si="13"/>
        <v>-0.17719988844572931</v>
      </c>
      <c r="I36" s="14">
        <f>G36/G35-1</f>
        <v>7.3851829664497437E-3</v>
      </c>
      <c r="J36" s="13">
        <f>G36-G35</f>
        <v>128.30966666665699</v>
      </c>
      <c r="K36" s="15">
        <f t="shared" si="2"/>
        <v>0.92256605225330701</v>
      </c>
    </row>
    <row r="37" spans="1:12" ht="12" customHeight="1" x14ac:dyDescent="0.2">
      <c r="A37" s="1">
        <v>38930</v>
      </c>
      <c r="B37" s="10">
        <v>1556.165</v>
      </c>
      <c r="C37" s="12">
        <f>SUM(B26:B37)</f>
        <v>15856.581999999999</v>
      </c>
      <c r="D37" s="10">
        <v>15610.377666666667</v>
      </c>
      <c r="E37" s="13">
        <f t="shared" si="0"/>
        <v>-536.59633333333477</v>
      </c>
      <c r="F37" s="9">
        <f t="shared" si="1"/>
        <v>2092.7613333333347</v>
      </c>
      <c r="G37" s="12">
        <f>SUM(F26:F37)</f>
        <v>17930.008666666665</v>
      </c>
      <c r="H37" s="14">
        <f>G37/G25-1</f>
        <v>-0.14350496515297761</v>
      </c>
      <c r="I37" s="14">
        <f>G37/G36-1</f>
        <v>2.4440697834420488E-2</v>
      </c>
      <c r="J37" s="13">
        <f>G37-G36</f>
        <v>427.76700000000346</v>
      </c>
      <c r="K37" s="15">
        <f t="shared" si="2"/>
        <v>0.87062856225427376</v>
      </c>
    </row>
    <row r="38" spans="1:12" ht="12" customHeight="1" x14ac:dyDescent="0.2">
      <c r="A38" s="1">
        <v>38961</v>
      </c>
      <c r="B38" s="10">
        <v>1770.45</v>
      </c>
      <c r="C38" s="12">
        <f t="shared" ref="C38:C53" si="14">SUM(B27:B38)</f>
        <v>15970.325000000001</v>
      </c>
      <c r="D38" s="10">
        <v>15354.977000000001</v>
      </c>
      <c r="E38" s="13">
        <f t="shared" si="0"/>
        <v>-255.40066666666644</v>
      </c>
      <c r="F38" s="9">
        <f t="shared" si="1"/>
        <v>2025.8506666666665</v>
      </c>
      <c r="G38" s="12">
        <f t="shared" ref="G38:G40" si="15">SUM(F27:F38)</f>
        <v>18399.632666666668</v>
      </c>
      <c r="H38" s="14"/>
      <c r="I38" s="14"/>
      <c r="J38" s="13"/>
      <c r="K38" s="15">
        <f t="shared" si="2"/>
        <v>0.83452627985435501</v>
      </c>
    </row>
    <row r="39" spans="1:12" ht="12" customHeight="1" x14ac:dyDescent="0.2">
      <c r="A39" s="1">
        <v>38991</v>
      </c>
      <c r="B39" s="10">
        <v>1849.7190000000001</v>
      </c>
      <c r="C39" s="12">
        <f t="shared" si="14"/>
        <v>16313.459000000003</v>
      </c>
      <c r="D39" s="10">
        <v>15371.749000000002</v>
      </c>
      <c r="E39" s="13">
        <f t="shared" si="0"/>
        <v>16.772000000000844</v>
      </c>
      <c r="F39" s="9">
        <f t="shared" si="1"/>
        <v>1832.9469999999992</v>
      </c>
      <c r="G39" s="12">
        <f t="shared" si="15"/>
        <v>18984.088</v>
      </c>
      <c r="H39" s="14"/>
      <c r="I39" s="14"/>
      <c r="J39" s="13"/>
      <c r="K39" s="15">
        <f t="shared" si="2"/>
        <v>0.80971753818250325</v>
      </c>
    </row>
    <row r="40" spans="1:12" ht="12" customHeight="1" x14ac:dyDescent="0.2">
      <c r="A40" s="1">
        <v>39022</v>
      </c>
      <c r="B40" s="10">
        <v>1632.6120000000001</v>
      </c>
      <c r="C40" s="12">
        <f t="shared" si="14"/>
        <v>16710.849000000002</v>
      </c>
      <c r="D40" s="10">
        <v>15654.830000000002</v>
      </c>
      <c r="E40" s="13">
        <f t="shared" si="0"/>
        <v>283.08100000000013</v>
      </c>
      <c r="F40" s="9">
        <f t="shared" si="1"/>
        <v>1349.5309999999999</v>
      </c>
      <c r="G40" s="12">
        <f t="shared" si="15"/>
        <v>19490.605666666666</v>
      </c>
      <c r="H40" s="14"/>
      <c r="I40" s="14"/>
      <c r="J40" s="13"/>
      <c r="K40" s="15">
        <f t="shared" si="2"/>
        <v>0.80319874444811601</v>
      </c>
    </row>
    <row r="41" spans="1:12" ht="12" customHeight="1" x14ac:dyDescent="0.2">
      <c r="A41" s="1">
        <v>39052</v>
      </c>
      <c r="B41" s="10">
        <v>1727.393</v>
      </c>
      <c r="C41" s="19">
        <f t="shared" si="14"/>
        <v>17190.100000000002</v>
      </c>
      <c r="D41" s="20">
        <v>16001.571000000002</v>
      </c>
      <c r="E41" s="13">
        <f t="shared" si="0"/>
        <v>346.74099999999999</v>
      </c>
      <c r="F41" s="9">
        <f t="shared" si="1"/>
        <v>1380.652</v>
      </c>
      <c r="G41" s="19">
        <f>SUM(F30:F41)</f>
        <v>19879.245666666669</v>
      </c>
      <c r="H41" s="14"/>
      <c r="I41" s="14"/>
      <c r="J41" s="13"/>
      <c r="K41" s="21">
        <f t="shared" si="2"/>
        <v>0.80493854084369432</v>
      </c>
    </row>
    <row r="42" spans="1:12" ht="12" customHeight="1" x14ac:dyDescent="0.2">
      <c r="A42" s="1">
        <v>39083</v>
      </c>
      <c r="B42" s="10">
        <v>1712.172</v>
      </c>
      <c r="C42" s="19">
        <f t="shared" si="14"/>
        <v>17714.519</v>
      </c>
      <c r="D42" s="20">
        <v>16159.172666666667</v>
      </c>
      <c r="E42" s="13">
        <f t="shared" si="0"/>
        <v>157.60166666666555</v>
      </c>
      <c r="F42" s="9">
        <f t="shared" ref="F42:F53" si="16">B42-E42</f>
        <v>1554.5703333333345</v>
      </c>
      <c r="G42" s="19">
        <f t="shared" ref="G42:G53" si="17">SUM(F31:F42)</f>
        <v>20317.496333333325</v>
      </c>
      <c r="H42" s="14"/>
      <c r="I42" s="14"/>
      <c r="J42" s="13"/>
      <c r="K42" s="21">
        <f t="shared" ref="K42:K53" si="18">D42/G42</f>
        <v>0.79533286983571783</v>
      </c>
    </row>
    <row r="43" spans="1:12" ht="12" customHeight="1" x14ac:dyDescent="0.2">
      <c r="A43" s="1">
        <v>39114</v>
      </c>
      <c r="B43" s="10">
        <v>1632.865</v>
      </c>
      <c r="C43" s="19">
        <f t="shared" si="14"/>
        <v>18495.045000000002</v>
      </c>
      <c r="D43" s="20">
        <v>16256.670666666667</v>
      </c>
      <c r="E43" s="13">
        <f t="shared" si="0"/>
        <v>97.497999999999593</v>
      </c>
      <c r="F43" s="9">
        <f t="shared" si="16"/>
        <v>1535.3670000000004</v>
      </c>
      <c r="G43" s="19">
        <f t="shared" si="17"/>
        <v>20917.184666666661</v>
      </c>
      <c r="H43" s="14"/>
      <c r="I43" s="14"/>
      <c r="J43" s="13"/>
      <c r="K43" s="21">
        <f t="shared" si="18"/>
        <v>0.77719209949764778</v>
      </c>
    </row>
    <row r="44" spans="1:12" ht="12" customHeight="1" x14ac:dyDescent="0.2">
      <c r="A44" s="1">
        <v>39142</v>
      </c>
      <c r="B44" s="10">
        <v>1954.827</v>
      </c>
      <c r="C44" s="19">
        <f t="shared" si="14"/>
        <v>19156.284000000003</v>
      </c>
      <c r="D44" s="20">
        <v>16337.790666666668</v>
      </c>
      <c r="E44" s="13">
        <f t="shared" si="0"/>
        <v>81.1200000000008</v>
      </c>
      <c r="F44" s="9">
        <f t="shared" si="16"/>
        <v>1873.7069999999992</v>
      </c>
      <c r="G44" s="19">
        <f t="shared" si="17"/>
        <v>21202.304333333333</v>
      </c>
      <c r="H44" s="14"/>
      <c r="I44" s="14"/>
      <c r="J44" s="13"/>
      <c r="K44" s="21">
        <f t="shared" si="18"/>
        <v>0.77056674641638401</v>
      </c>
    </row>
    <row r="45" spans="1:12" ht="12" customHeight="1" x14ac:dyDescent="0.2">
      <c r="A45" s="1">
        <v>39173</v>
      </c>
      <c r="B45" s="10">
        <v>1653.02</v>
      </c>
      <c r="C45" s="19">
        <f t="shared" si="14"/>
        <v>19557.491000000002</v>
      </c>
      <c r="D45" s="20">
        <v>16348.615333333335</v>
      </c>
      <c r="E45" s="13">
        <f t="shared" si="0"/>
        <v>10.824666666667326</v>
      </c>
      <c r="F45" s="9">
        <f t="shared" si="16"/>
        <v>1642.1953333333327</v>
      </c>
      <c r="G45" s="19">
        <f t="shared" si="17"/>
        <v>20995.892666666667</v>
      </c>
      <c r="H45" s="14"/>
      <c r="I45" s="14"/>
      <c r="J45" s="13"/>
      <c r="K45" s="21">
        <f t="shared" si="18"/>
        <v>0.77865778763903637</v>
      </c>
    </row>
    <row r="46" spans="1:12" ht="12" customHeight="1" x14ac:dyDescent="0.2">
      <c r="A46" s="1">
        <v>39203</v>
      </c>
      <c r="B46" s="10">
        <v>1680.087</v>
      </c>
      <c r="C46" s="19">
        <f t="shared" si="14"/>
        <v>20077.898000000001</v>
      </c>
      <c r="D46" s="20">
        <v>16312.202333333335</v>
      </c>
      <c r="E46" s="13">
        <f t="shared" si="0"/>
        <v>-36.413000000000466</v>
      </c>
      <c r="F46" s="9">
        <f t="shared" si="16"/>
        <v>1716.5000000000005</v>
      </c>
      <c r="G46" s="19">
        <f t="shared" si="17"/>
        <v>20986.167333333335</v>
      </c>
      <c r="H46" s="14"/>
      <c r="I46" s="14"/>
      <c r="J46" s="13"/>
      <c r="K46" s="21">
        <f t="shared" si="18"/>
        <v>0.77728353511333548</v>
      </c>
    </row>
    <row r="47" spans="1:12" ht="12" customHeight="1" x14ac:dyDescent="0.2">
      <c r="A47" s="1">
        <v>39234</v>
      </c>
      <c r="B47" s="10">
        <v>2104.2550000000001</v>
      </c>
      <c r="C47" s="19">
        <f t="shared" si="14"/>
        <v>20765.665000000001</v>
      </c>
      <c r="D47" s="20">
        <v>16333.241333333333</v>
      </c>
      <c r="E47" s="13">
        <f t="shared" si="0"/>
        <v>21.03899999999885</v>
      </c>
      <c r="F47" s="9">
        <f t="shared" si="16"/>
        <v>2083.2160000000013</v>
      </c>
      <c r="G47" s="19">
        <f t="shared" si="17"/>
        <v>21007.926999999996</v>
      </c>
      <c r="H47" s="14"/>
      <c r="I47" s="14"/>
      <c r="J47" s="13"/>
      <c r="K47" s="21">
        <f t="shared" si="18"/>
        <v>0.77747991666828131</v>
      </c>
    </row>
    <row r="48" spans="1:12" ht="12" customHeight="1" x14ac:dyDescent="0.2">
      <c r="A48" s="1">
        <v>39264</v>
      </c>
      <c r="B48" s="10">
        <v>1854.86</v>
      </c>
      <c r="C48" s="19">
        <f t="shared" si="14"/>
        <v>21128.425000000003</v>
      </c>
      <c r="D48" s="20">
        <v>16365.831333333335</v>
      </c>
      <c r="E48" s="13">
        <f t="shared" si="0"/>
        <v>32.590000000001965</v>
      </c>
      <c r="F48" s="9">
        <f t="shared" si="16"/>
        <v>1822.2699999999979</v>
      </c>
      <c r="G48" s="19">
        <f t="shared" si="17"/>
        <v>20909.567666666666</v>
      </c>
      <c r="H48" s="14"/>
      <c r="I48" s="14"/>
      <c r="J48" s="13"/>
      <c r="K48" s="21">
        <f t="shared" si="18"/>
        <v>0.78269582586459674</v>
      </c>
    </row>
    <row r="49" spans="1:22" ht="12" customHeight="1" x14ac:dyDescent="0.2">
      <c r="A49" s="1">
        <v>39295</v>
      </c>
      <c r="B49" s="10">
        <v>2234.9340000000002</v>
      </c>
      <c r="C49" s="19">
        <f t="shared" si="14"/>
        <v>21807.194</v>
      </c>
      <c r="D49" s="20">
        <v>16390.671666666665</v>
      </c>
      <c r="E49" s="13">
        <f t="shared" si="0"/>
        <v>24.840333333329909</v>
      </c>
      <c r="F49" s="9">
        <f t="shared" si="16"/>
        <v>2210.0936666666703</v>
      </c>
      <c r="G49" s="19">
        <f t="shared" si="17"/>
        <v>21026.9</v>
      </c>
      <c r="H49" s="14"/>
      <c r="I49" s="14"/>
      <c r="J49" s="13"/>
      <c r="K49" s="21">
        <f t="shared" si="18"/>
        <v>0.77950965984841625</v>
      </c>
    </row>
    <row r="50" spans="1:22" ht="12" customHeight="1" x14ac:dyDescent="0.2">
      <c r="A50" s="1">
        <v>39326</v>
      </c>
      <c r="B50" s="10">
        <v>2082.0740000000001</v>
      </c>
      <c r="C50" s="19">
        <f t="shared" si="14"/>
        <v>22118.818000000003</v>
      </c>
      <c r="D50" s="20">
        <v>16324.998666666666</v>
      </c>
      <c r="E50" s="13">
        <f t="shared" si="0"/>
        <v>-65.672999999998865</v>
      </c>
      <c r="F50" s="9">
        <f t="shared" si="16"/>
        <v>2147.7469999999989</v>
      </c>
      <c r="G50" s="19">
        <f t="shared" si="17"/>
        <v>21148.796333333335</v>
      </c>
      <c r="H50" s="14"/>
      <c r="I50" s="14"/>
      <c r="J50" s="13"/>
      <c r="K50" s="21">
        <f t="shared" si="18"/>
        <v>0.77191147946969829</v>
      </c>
    </row>
    <row r="51" spans="1:22" ht="12" customHeight="1" x14ac:dyDescent="0.2">
      <c r="A51" s="1">
        <v>39356</v>
      </c>
      <c r="B51" s="10">
        <v>1995.9559999999999</v>
      </c>
      <c r="C51" s="19">
        <f t="shared" si="14"/>
        <v>22265.055</v>
      </c>
      <c r="D51" s="20">
        <v>16269.447333333332</v>
      </c>
      <c r="E51" s="13">
        <f t="shared" si="0"/>
        <v>-55.551333333334696</v>
      </c>
      <c r="F51" s="9">
        <f t="shared" si="16"/>
        <v>2051.5073333333348</v>
      </c>
      <c r="G51" s="19">
        <f t="shared" si="17"/>
        <v>21367.35666666667</v>
      </c>
      <c r="H51" s="14"/>
      <c r="I51" s="14"/>
      <c r="J51" s="13"/>
      <c r="K51" s="21">
        <f t="shared" si="18"/>
        <v>0.76141600419456013</v>
      </c>
    </row>
    <row r="52" spans="1:22" ht="12" customHeight="1" x14ac:dyDescent="0.2">
      <c r="A52" s="1">
        <v>39387</v>
      </c>
      <c r="B52" s="10">
        <v>1965.972</v>
      </c>
      <c r="C52" s="19">
        <f t="shared" si="14"/>
        <v>22598.415000000001</v>
      </c>
      <c r="D52" s="20">
        <v>16357.592999999999</v>
      </c>
      <c r="E52" s="13">
        <f t="shared" si="0"/>
        <v>88.145666666667239</v>
      </c>
      <c r="F52" s="9">
        <f t="shared" si="16"/>
        <v>1877.8263333333327</v>
      </c>
      <c r="G52" s="19">
        <f t="shared" si="17"/>
        <v>21895.652000000006</v>
      </c>
      <c r="H52" s="14"/>
      <c r="I52" s="14"/>
      <c r="J52" s="13"/>
      <c r="K52" s="21">
        <f t="shared" si="18"/>
        <v>0.74707037726028869</v>
      </c>
    </row>
    <row r="53" spans="1:22" ht="12" customHeight="1" x14ac:dyDescent="0.2">
      <c r="A53" s="1">
        <v>39417</v>
      </c>
      <c r="B53" s="10">
        <v>1818.396</v>
      </c>
      <c r="C53" s="19">
        <f t="shared" si="14"/>
        <v>22689.418000000001</v>
      </c>
      <c r="D53" s="20">
        <v>16651.052666666666</v>
      </c>
      <c r="E53" s="13">
        <f t="shared" si="0"/>
        <v>293.45966666666754</v>
      </c>
      <c r="F53" s="9">
        <f t="shared" si="16"/>
        <v>1524.9363333333324</v>
      </c>
      <c r="G53" s="19">
        <f t="shared" si="17"/>
        <v>22039.936333333335</v>
      </c>
      <c r="H53" s="14"/>
      <c r="I53" s="14"/>
      <c r="J53" s="13"/>
      <c r="K53" s="21">
        <f t="shared" si="18"/>
        <v>0.75549459013107545</v>
      </c>
    </row>
    <row r="54" spans="1:22" ht="12" customHeight="1" x14ac:dyDescent="0.2">
      <c r="A54" s="1">
        <v>39448</v>
      </c>
      <c r="B54" s="10">
        <v>1920.425</v>
      </c>
      <c r="C54" s="12">
        <v>22897.671000000002</v>
      </c>
      <c r="D54" s="10">
        <v>16950.784666666663</v>
      </c>
      <c r="E54" s="13">
        <f>D54-D41</f>
        <v>949.21366666666108</v>
      </c>
      <c r="F54" s="9">
        <f t="shared" si="1"/>
        <v>971.21133333333887</v>
      </c>
      <c r="G54" s="12">
        <v>22034.885000000002</v>
      </c>
      <c r="H54" s="17"/>
      <c r="I54" s="17"/>
      <c r="J54" s="17"/>
      <c r="K54" s="15">
        <v>0.77484565950763973</v>
      </c>
    </row>
    <row r="55" spans="1:22" ht="12" customHeight="1" x14ac:dyDescent="0.2">
      <c r="A55" s="1">
        <v>39479</v>
      </c>
      <c r="B55" s="10">
        <v>1966.605</v>
      </c>
      <c r="C55" s="12">
        <v>23231.411</v>
      </c>
      <c r="D55" s="10">
        <v>16978.706666666665</v>
      </c>
      <c r="E55" s="13">
        <f t="shared" si="0"/>
        <v>27.922000000002299</v>
      </c>
      <c r="F55" s="9">
        <f t="shared" si="1"/>
        <v>1938.6829999999977</v>
      </c>
      <c r="G55" s="12">
        <v>22917.925999999999</v>
      </c>
      <c r="H55" s="17"/>
      <c r="I55" s="17"/>
      <c r="J55" s="17"/>
      <c r="K55" s="15">
        <v>0.72818042086356327</v>
      </c>
    </row>
    <row r="56" spans="1:22" ht="12" customHeight="1" x14ac:dyDescent="0.2">
      <c r="A56" s="1">
        <v>39508</v>
      </c>
      <c r="B56" s="10">
        <v>2164.2750000000001</v>
      </c>
      <c r="C56" s="12">
        <v>23440.859</v>
      </c>
      <c r="D56" s="10">
        <v>16935.767333333333</v>
      </c>
      <c r="E56" s="13">
        <f t="shared" si="0"/>
        <v>-42.939333333331888</v>
      </c>
      <c r="F56" s="9">
        <f t="shared" si="1"/>
        <v>2207.214333333332</v>
      </c>
      <c r="G56" s="12">
        <v>22823.199999999997</v>
      </c>
      <c r="H56" s="17"/>
      <c r="I56" s="17"/>
      <c r="J56" s="17"/>
      <c r="K56" s="15">
        <v>0.74684014511549657</v>
      </c>
    </row>
    <row r="57" spans="1:22" ht="12" customHeight="1" x14ac:dyDescent="0.2">
      <c r="A57" s="1">
        <v>39539</v>
      </c>
      <c r="B57" s="10">
        <v>2030.6759999999999</v>
      </c>
      <c r="C57" s="12">
        <v>23818.515000000003</v>
      </c>
      <c r="D57" s="10">
        <v>16780.980666666666</v>
      </c>
      <c r="E57" s="13">
        <f t="shared" si="0"/>
        <v>-154.78666666666686</v>
      </c>
      <c r="F57" s="9">
        <f t="shared" si="1"/>
        <v>2185.4626666666668</v>
      </c>
      <c r="G57" s="12">
        <v>23452.562999999998</v>
      </c>
      <c r="H57" s="17"/>
      <c r="I57" s="17"/>
      <c r="J57" s="17"/>
      <c r="K57" s="15">
        <v>0.70820724370295896</v>
      </c>
    </row>
    <row r="58" spans="1:22" ht="12" customHeight="1" x14ac:dyDescent="0.2">
      <c r="A58" s="1">
        <v>39569</v>
      </c>
      <c r="B58" s="10">
        <v>2275.4430000000002</v>
      </c>
      <c r="C58" s="12">
        <v>24413.870999999999</v>
      </c>
      <c r="D58" s="10">
        <v>16842.403999999999</v>
      </c>
      <c r="E58" s="13">
        <f t="shared" si="0"/>
        <v>61.423333333332266</v>
      </c>
      <c r="F58" s="9">
        <f t="shared" si="1"/>
        <v>2214.0196666666679</v>
      </c>
      <c r="G58" s="12">
        <v>23806.877</v>
      </c>
      <c r="H58" s="17"/>
      <c r="I58" s="17"/>
      <c r="J58" s="17"/>
      <c r="K58" s="15">
        <v>0.70873029671216425</v>
      </c>
    </row>
    <row r="59" spans="1:22" ht="12" customHeight="1" x14ac:dyDescent="0.2">
      <c r="A59" s="1">
        <v>39600</v>
      </c>
      <c r="B59" s="10">
        <v>2278.7779999999998</v>
      </c>
      <c r="C59" s="12">
        <v>24588.393999999997</v>
      </c>
      <c r="D59" s="10">
        <v>16852.539999999997</v>
      </c>
      <c r="E59" s="13">
        <f t="shared" si="0"/>
        <v>10.135999999998603</v>
      </c>
      <c r="F59" s="9">
        <f t="shared" si="1"/>
        <v>2268.6420000000012</v>
      </c>
      <c r="G59" s="12">
        <v>24003.444</v>
      </c>
      <c r="H59" s="17"/>
      <c r="I59" s="17"/>
      <c r="J59" s="17"/>
      <c r="K59" s="15">
        <v>0.71138499958589274</v>
      </c>
      <c r="M59" t="s">
        <v>31</v>
      </c>
      <c r="T59" t="s">
        <v>31</v>
      </c>
    </row>
    <row r="60" spans="1:22" ht="12" customHeight="1" x14ac:dyDescent="0.2">
      <c r="A60" s="1">
        <v>39630</v>
      </c>
      <c r="B60" s="10">
        <v>2127.498</v>
      </c>
      <c r="C60" s="12">
        <v>24861.031999999996</v>
      </c>
      <c r="D60" s="10">
        <v>16944.492999999999</v>
      </c>
      <c r="E60" s="13">
        <f t="shared" si="0"/>
        <v>91.953000000001339</v>
      </c>
      <c r="F60" s="9">
        <f t="shared" si="1"/>
        <v>2035.5449999999987</v>
      </c>
      <c r="G60" s="12">
        <v>24316.990999999995</v>
      </c>
      <c r="H60" s="17"/>
      <c r="I60" s="17"/>
      <c r="J60" s="17"/>
      <c r="K60" s="15">
        <v>0.6943759612363225</v>
      </c>
      <c r="M60" t="s">
        <v>32</v>
      </c>
      <c r="T60" t="s">
        <v>32</v>
      </c>
    </row>
    <row r="61" spans="1:22" ht="12" customHeight="1" x14ac:dyDescent="0.2">
      <c r="A61" s="1">
        <v>39661</v>
      </c>
      <c r="B61" s="10">
        <v>2535.6309999999999</v>
      </c>
      <c r="C61" s="12">
        <v>25161.728999999996</v>
      </c>
      <c r="D61" s="10">
        <v>17283.035666666663</v>
      </c>
      <c r="E61" s="13">
        <f t="shared" si="0"/>
        <v>338.54266666666445</v>
      </c>
      <c r="F61" s="9">
        <f t="shared" si="1"/>
        <v>2197.0883333333354</v>
      </c>
      <c r="G61" s="12">
        <v>23613.628000000001</v>
      </c>
      <c r="H61" s="17"/>
      <c r="I61" s="17"/>
      <c r="J61" s="17"/>
      <c r="K61" s="15">
        <v>0.75754064559668677</v>
      </c>
      <c r="U61" s="3" t="s">
        <v>36</v>
      </c>
    </row>
    <row r="62" spans="1:22" ht="12" customHeight="1" x14ac:dyDescent="0.2">
      <c r="A62" s="1">
        <v>39692</v>
      </c>
      <c r="B62" s="10">
        <v>2087.5149999999999</v>
      </c>
      <c r="C62" s="12">
        <v>25167.17</v>
      </c>
      <c r="D62" s="10">
        <v>17600.018666666667</v>
      </c>
      <c r="E62" s="13">
        <f t="shared" si="0"/>
        <v>316.98300000000381</v>
      </c>
      <c r="F62" s="9">
        <f t="shared" si="1"/>
        <v>1770.5319999999961</v>
      </c>
      <c r="G62" s="12">
        <v>23434.252</v>
      </c>
      <c r="H62" s="17"/>
      <c r="I62" s="17"/>
      <c r="J62" s="17"/>
      <c r="K62" s="15">
        <v>0.76924320008165825</v>
      </c>
      <c r="M62" t="s">
        <v>33</v>
      </c>
      <c r="N62" s="3" t="s">
        <v>14</v>
      </c>
      <c r="O62" t="s">
        <v>34</v>
      </c>
      <c r="Q62" s="3" t="s">
        <v>8</v>
      </c>
      <c r="R62" t="s">
        <v>34</v>
      </c>
      <c r="T62" t="s">
        <v>33</v>
      </c>
      <c r="U62" t="s">
        <v>37</v>
      </c>
      <c r="V62" t="s">
        <v>38</v>
      </c>
    </row>
    <row r="63" spans="1:22" ht="12" customHeight="1" x14ac:dyDescent="0.2">
      <c r="A63" s="1">
        <v>39722</v>
      </c>
      <c r="B63" s="10">
        <v>2276.6320000000001</v>
      </c>
      <c r="C63" s="12">
        <v>25447.845999999998</v>
      </c>
      <c r="D63" s="10">
        <v>18140.019</v>
      </c>
      <c r="E63" s="13">
        <f t="shared" si="0"/>
        <v>540.0003333333334</v>
      </c>
      <c r="F63" s="9">
        <f t="shared" si="1"/>
        <v>1736.6316666666667</v>
      </c>
      <c r="G63" s="12">
        <v>23117.149999999998</v>
      </c>
      <c r="H63" s="17"/>
      <c r="I63" s="17"/>
      <c r="J63" s="17"/>
      <c r="K63" s="15">
        <v>0.80049378924305137</v>
      </c>
      <c r="N63" s="31"/>
      <c r="O63" s="31"/>
      <c r="P63" s="31"/>
      <c r="Q63" s="31"/>
      <c r="R63" s="31"/>
      <c r="T63" s="31"/>
      <c r="U63" s="31"/>
      <c r="V63" s="31"/>
    </row>
    <row r="64" spans="1:22" ht="12" customHeight="1" x14ac:dyDescent="0.2">
      <c r="A64" s="1">
        <v>39753</v>
      </c>
      <c r="B64" s="10">
        <v>1899.519</v>
      </c>
      <c r="C64" s="12">
        <v>25381.393000000004</v>
      </c>
      <c r="D64" s="10">
        <v>18518.059999999998</v>
      </c>
      <c r="E64" s="13">
        <f t="shared" si="0"/>
        <v>378.04099999999744</v>
      </c>
      <c r="F64" s="9">
        <f t="shared" si="1"/>
        <v>1521.4780000000026</v>
      </c>
      <c r="G64" s="12">
        <v>22963.606</v>
      </c>
      <c r="H64" s="17"/>
      <c r="I64" s="17"/>
      <c r="J64" s="17"/>
      <c r="K64" s="15">
        <v>0.82837190291455109</v>
      </c>
      <c r="M64" s="32">
        <v>1987</v>
      </c>
      <c r="N64" s="33">
        <v>13059</v>
      </c>
      <c r="P64" s="31"/>
      <c r="Q64" s="33">
        <v>15077.333333333334</v>
      </c>
      <c r="T64" s="32">
        <v>1987</v>
      </c>
      <c r="U64" s="37">
        <v>0.55989056738432263</v>
      </c>
      <c r="V64" s="37">
        <v>0.55989056738432263</v>
      </c>
    </row>
    <row r="65" spans="1:31" ht="12" customHeight="1" x14ac:dyDescent="0.2">
      <c r="A65" s="1">
        <v>39783</v>
      </c>
      <c r="B65" s="10">
        <v>1701.454</v>
      </c>
      <c r="C65" s="19">
        <v>25264.451000000001</v>
      </c>
      <c r="D65" s="20">
        <v>18961.513666666666</v>
      </c>
      <c r="E65" s="13">
        <f t="shared" si="0"/>
        <v>443.45366666666814</v>
      </c>
      <c r="F65" s="9">
        <f t="shared" si="1"/>
        <v>1258.0003333333318</v>
      </c>
      <c r="G65" s="19">
        <v>23081.550999999999</v>
      </c>
      <c r="H65" s="52"/>
      <c r="I65" s="52"/>
      <c r="J65" s="52"/>
      <c r="K65" s="21">
        <v>0.83863515064477268</v>
      </c>
      <c r="M65" s="32">
        <v>1988</v>
      </c>
      <c r="N65" s="33">
        <v>17325</v>
      </c>
      <c r="O65" s="34">
        <v>0.32667126119917289</v>
      </c>
      <c r="P65" s="35"/>
      <c r="Q65" s="33">
        <v>17572</v>
      </c>
      <c r="R65" s="34">
        <v>-8.8616628999642622E-3</v>
      </c>
      <c r="T65" s="32">
        <v>1988</v>
      </c>
      <c r="U65" s="37">
        <v>0.46088794926004228</v>
      </c>
      <c r="V65" s="37">
        <v>0.60872041513732444</v>
      </c>
    </row>
    <row r="66" spans="1:31" ht="12" customHeight="1" x14ac:dyDescent="0.2">
      <c r="A66" s="1">
        <v>39814</v>
      </c>
      <c r="B66" s="10">
        <v>2061.2240000000002</v>
      </c>
      <c r="C66" s="12">
        <f t="shared" ref="C66:C77" si="19">SUM(B55:B66)</f>
        <v>25405.25</v>
      </c>
      <c r="D66" s="10">
        <v>19474.110666666667</v>
      </c>
      <c r="E66" s="13">
        <f t="shared" si="0"/>
        <v>512.59700000000157</v>
      </c>
      <c r="F66" s="9">
        <f t="shared" si="1"/>
        <v>1548.6269999999986</v>
      </c>
      <c r="G66" s="12">
        <f t="shared" ref="G66:G77" si="20">SUM(F55:F66)</f>
        <v>22881.923999999999</v>
      </c>
      <c r="K66" s="15">
        <f t="shared" ref="K66:K77" si="21">D66/G66</f>
        <v>0.8510696332470411</v>
      </c>
      <c r="M66" s="32">
        <v>1989</v>
      </c>
      <c r="N66" s="33">
        <v>15906</v>
      </c>
      <c r="O66" s="34">
        <v>-8.1904761904761925E-2</v>
      </c>
      <c r="P66" s="35"/>
      <c r="Q66" s="33">
        <v>15390.333333333332</v>
      </c>
      <c r="R66" s="34">
        <v>-4.1584158415841621E-2</v>
      </c>
      <c r="T66" s="32">
        <v>1989</v>
      </c>
      <c r="U66" s="37">
        <v>0.53646249308840699</v>
      </c>
      <c r="V66" s="37">
        <v>0.71343692870201092</v>
      </c>
      <c r="X66" s="22"/>
      <c r="Y66" s="40" t="s">
        <v>19</v>
      </c>
      <c r="Z66" s="41" t="s">
        <v>19</v>
      </c>
    </row>
    <row r="67" spans="1:31" ht="12" customHeight="1" x14ac:dyDescent="0.2">
      <c r="A67" s="1">
        <v>39845</v>
      </c>
      <c r="B67" s="10">
        <v>1701.4649999999999</v>
      </c>
      <c r="C67" s="12">
        <f t="shared" si="19"/>
        <v>25140.110000000004</v>
      </c>
      <c r="D67" s="10">
        <v>19701.975333333332</v>
      </c>
      <c r="E67" s="13">
        <f t="shared" si="0"/>
        <v>227.86466666666456</v>
      </c>
      <c r="F67" s="9">
        <f t="shared" si="1"/>
        <v>1473.6003333333354</v>
      </c>
      <c r="G67" s="12">
        <f t="shared" si="20"/>
        <v>22416.841333333337</v>
      </c>
      <c r="K67" s="15">
        <f t="shared" si="21"/>
        <v>0.87889167971390059</v>
      </c>
      <c r="M67" s="32">
        <v>1990</v>
      </c>
      <c r="N67" s="33">
        <v>15353</v>
      </c>
      <c r="O67" s="34">
        <v>-3.4766754683767109E-2</v>
      </c>
      <c r="P67" s="35"/>
      <c r="Q67" s="33">
        <v>14943</v>
      </c>
      <c r="R67" s="34">
        <v>-6.7242674680691228E-2</v>
      </c>
      <c r="T67" s="32">
        <v>1990</v>
      </c>
      <c r="U67" s="37">
        <v>0.57857142857142863</v>
      </c>
      <c r="V67" s="37">
        <v>0.7023090347697678</v>
      </c>
      <c r="X67" s="23"/>
      <c r="Y67" s="42" t="s">
        <v>3</v>
      </c>
      <c r="Z67" s="43" t="s">
        <v>3</v>
      </c>
    </row>
    <row r="68" spans="1:31" ht="12" customHeight="1" x14ac:dyDescent="0.2">
      <c r="A68" s="1">
        <v>39873</v>
      </c>
      <c r="B68" s="10">
        <v>1724.8689999999999</v>
      </c>
      <c r="C68" s="12">
        <f t="shared" si="19"/>
        <v>24700.704000000002</v>
      </c>
      <c r="D68" s="10">
        <v>19672.804666666667</v>
      </c>
      <c r="E68" s="13">
        <f t="shared" si="0"/>
        <v>-29.170666666665056</v>
      </c>
      <c r="F68" s="9">
        <f t="shared" si="1"/>
        <v>1754.039666666665</v>
      </c>
      <c r="G68" s="12">
        <f t="shared" si="20"/>
        <v>21963.666666666664</v>
      </c>
      <c r="K68" s="15">
        <f t="shared" si="21"/>
        <v>0.89569765218315112</v>
      </c>
      <c r="M68" s="32">
        <v>1991</v>
      </c>
      <c r="N68" s="33">
        <v>14910</v>
      </c>
      <c r="O68" s="34">
        <v>-2.8854295577411593E-2</v>
      </c>
      <c r="P68" s="35"/>
      <c r="Q68" s="33">
        <v>14687.666666666668</v>
      </c>
      <c r="R68" s="34">
        <v>4.7993019197207776E-2</v>
      </c>
      <c r="T68" s="32">
        <v>1991</v>
      </c>
      <c r="U68" s="37">
        <v>0.59095899257345819</v>
      </c>
      <c r="V68" s="37">
        <v>0.75779740546508423</v>
      </c>
      <c r="X68" s="23"/>
      <c r="Y68" s="42" t="s">
        <v>20</v>
      </c>
      <c r="Z68" s="43" t="s">
        <v>20</v>
      </c>
    </row>
    <row r="69" spans="1:31" ht="12" customHeight="1" x14ac:dyDescent="0.2">
      <c r="A69" s="1">
        <v>39904</v>
      </c>
      <c r="B69" s="10">
        <v>1722.1679999999999</v>
      </c>
      <c r="C69" s="12">
        <f t="shared" si="19"/>
        <v>24392.195999999996</v>
      </c>
      <c r="D69" s="10">
        <v>19349.057666666664</v>
      </c>
      <c r="E69" s="13">
        <f t="shared" si="0"/>
        <v>-323.74700000000303</v>
      </c>
      <c r="F69" s="9">
        <f t="shared" si="1"/>
        <v>2045.9150000000029</v>
      </c>
      <c r="G69" s="12">
        <f t="shared" si="20"/>
        <v>21824.119000000002</v>
      </c>
      <c r="K69" s="15">
        <f t="shared" si="21"/>
        <v>0.88659054996294062</v>
      </c>
      <c r="M69" s="32">
        <v>1992</v>
      </c>
      <c r="N69" s="33">
        <v>13943</v>
      </c>
      <c r="O69" s="34">
        <v>-6.4855801475519836E-2</v>
      </c>
      <c r="P69" s="35"/>
      <c r="Q69" s="33">
        <v>15434.666666666666</v>
      </c>
      <c r="R69" s="34">
        <v>-4.9445974508422474E-2</v>
      </c>
      <c r="T69" s="32">
        <v>1992</v>
      </c>
      <c r="U69" s="37">
        <v>0.53897170288024254</v>
      </c>
      <c r="V69" s="37">
        <v>0.76014433551198257</v>
      </c>
      <c r="X69" s="23"/>
      <c r="Y69" s="42" t="s">
        <v>14</v>
      </c>
      <c r="Z69" s="43" t="s">
        <v>8</v>
      </c>
    </row>
    <row r="70" spans="1:31" x14ac:dyDescent="0.2">
      <c r="A70" s="1">
        <v>39934</v>
      </c>
      <c r="B70" s="10">
        <v>1750.7539999999999</v>
      </c>
      <c r="C70" s="12">
        <f t="shared" si="19"/>
        <v>23867.506999999998</v>
      </c>
      <c r="D70" s="10">
        <v>18805.100999999999</v>
      </c>
      <c r="E70" s="13">
        <f t="shared" si="0"/>
        <v>-543.95666666666511</v>
      </c>
      <c r="F70" s="9">
        <f t="shared" si="1"/>
        <v>2294.710666666665</v>
      </c>
      <c r="G70" s="12">
        <f t="shared" si="20"/>
        <v>21904.81</v>
      </c>
      <c r="K70" s="15">
        <f t="shared" si="21"/>
        <v>0.85849185635483705</v>
      </c>
      <c r="M70" s="32">
        <v>1993</v>
      </c>
      <c r="N70" s="33">
        <v>15980</v>
      </c>
      <c r="O70" s="34">
        <v>0.14609481460230933</v>
      </c>
      <c r="P70" s="35"/>
      <c r="Q70" s="33">
        <v>16300.666666666664</v>
      </c>
      <c r="R70" s="34">
        <v>8.5708510208206912E-2</v>
      </c>
      <c r="T70" s="32">
        <v>1993</v>
      </c>
      <c r="U70" s="37">
        <v>0.47091849608882158</v>
      </c>
      <c r="V70" s="37">
        <v>0.62322907398535354</v>
      </c>
      <c r="X70" s="23"/>
      <c r="Y70" s="42"/>
      <c r="Z70" s="44"/>
    </row>
    <row r="71" spans="1:31" x14ac:dyDescent="0.2">
      <c r="A71" s="1">
        <v>39965</v>
      </c>
      <c r="B71" s="10">
        <v>1609.116</v>
      </c>
      <c r="C71" s="12">
        <f t="shared" si="19"/>
        <v>23197.845000000001</v>
      </c>
      <c r="D71" s="10">
        <v>18374.606</v>
      </c>
      <c r="E71" s="13">
        <f t="shared" si="0"/>
        <v>-430.49499999999898</v>
      </c>
      <c r="F71" s="9">
        <f t="shared" si="1"/>
        <v>2039.610999999999</v>
      </c>
      <c r="G71" s="12">
        <f t="shared" si="20"/>
        <v>21675.779000000002</v>
      </c>
      <c r="K71" s="15">
        <f t="shared" si="21"/>
        <v>0.84770222099053505</v>
      </c>
      <c r="M71" s="32">
        <v>1994</v>
      </c>
      <c r="N71" s="33">
        <v>18280</v>
      </c>
      <c r="O71" s="34">
        <v>0.14392991239048802</v>
      </c>
      <c r="P71" s="35"/>
      <c r="Q71" s="33">
        <v>16566</v>
      </c>
      <c r="R71" s="34">
        <v>3.0224042698442144E-2</v>
      </c>
      <c r="T71" s="32">
        <v>1994</v>
      </c>
      <c r="U71" s="37">
        <v>0.54073264078731542</v>
      </c>
      <c r="V71" s="37">
        <v>0.62704819277108437</v>
      </c>
      <c r="X71" s="56" t="s">
        <v>49</v>
      </c>
      <c r="Z71" s="44"/>
    </row>
    <row r="72" spans="1:31" x14ac:dyDescent="0.2">
      <c r="A72" s="1">
        <v>39995</v>
      </c>
      <c r="B72" s="10">
        <v>1804.9839999999999</v>
      </c>
      <c r="C72" s="12">
        <f t="shared" si="19"/>
        <v>22875.331000000002</v>
      </c>
      <c r="D72" s="10">
        <v>17877.210000000003</v>
      </c>
      <c r="E72" s="13">
        <f t="shared" si="0"/>
        <v>-497.395999999997</v>
      </c>
      <c r="F72" s="9">
        <f t="shared" si="1"/>
        <v>2302.3799999999969</v>
      </c>
      <c r="G72" s="12">
        <f t="shared" si="20"/>
        <v>21942.613999999994</v>
      </c>
      <c r="K72" s="15">
        <f t="shared" si="21"/>
        <v>0.81472562931654391</v>
      </c>
      <c r="M72" s="32">
        <v>1995</v>
      </c>
      <c r="N72" s="33">
        <v>17157</v>
      </c>
      <c r="O72" s="34">
        <v>-6.143326039387309E-2</v>
      </c>
      <c r="P72" s="35"/>
      <c r="Q72" s="33">
        <v>16522</v>
      </c>
      <c r="R72" s="34">
        <v>-2.8253012048192749E-2</v>
      </c>
      <c r="T72" s="32">
        <v>1995</v>
      </c>
      <c r="U72" s="37">
        <v>0.61123622140571288</v>
      </c>
      <c r="V72" s="37">
        <v>0.7088835162110223</v>
      </c>
      <c r="X72" s="23"/>
      <c r="Y72" s="6"/>
      <c r="Z72" s="24"/>
    </row>
    <row r="73" spans="1:31" x14ac:dyDescent="0.2">
      <c r="A73" s="1">
        <v>40026</v>
      </c>
      <c r="B73" s="10">
        <v>1915.7650000000001</v>
      </c>
      <c r="C73" s="12">
        <f t="shared" si="19"/>
        <v>22255.465</v>
      </c>
      <c r="D73" s="10">
        <v>17527.160666666667</v>
      </c>
      <c r="E73" s="13">
        <f t="shared" si="0"/>
        <v>-350.04933333333611</v>
      </c>
      <c r="F73" s="9">
        <f t="shared" si="1"/>
        <v>2265.8143333333364</v>
      </c>
      <c r="G73" s="12">
        <f t="shared" si="20"/>
        <v>22011.339999999997</v>
      </c>
      <c r="K73" s="15">
        <f t="shared" si="21"/>
        <v>0.79627867574925781</v>
      </c>
      <c r="M73" s="32">
        <v>1996</v>
      </c>
      <c r="N73" s="33">
        <v>16490</v>
      </c>
      <c r="O73" s="34">
        <v>-3.8876260418488129E-2</v>
      </c>
      <c r="P73" s="35"/>
      <c r="Q73" s="33">
        <v>17039.333333333336</v>
      </c>
      <c r="R73" s="34">
        <v>8.7285351187155191E-2</v>
      </c>
      <c r="T73" s="32">
        <v>1996</v>
      </c>
      <c r="U73" s="37">
        <v>0.57467717975088561</v>
      </c>
      <c r="V73" s="37">
        <v>0.73724442234789633</v>
      </c>
      <c r="X73" s="23" t="s">
        <v>22</v>
      </c>
      <c r="Y73" s="25">
        <v>7.984418143911419E-2</v>
      </c>
      <c r="Z73" s="26">
        <v>6.9118135979349335E-2</v>
      </c>
      <c r="AB73" s="34"/>
      <c r="AC73" s="34"/>
      <c r="AD73" s="25"/>
      <c r="AE73" s="25"/>
    </row>
    <row r="74" spans="1:31" x14ac:dyDescent="0.2">
      <c r="A74" s="1">
        <v>40057</v>
      </c>
      <c r="B74" s="10">
        <v>1753.3920000000001</v>
      </c>
      <c r="C74" s="12">
        <f t="shared" si="19"/>
        <v>21921.342000000001</v>
      </c>
      <c r="D74" s="10">
        <v>17137.53</v>
      </c>
      <c r="E74" s="13">
        <f t="shared" si="0"/>
        <v>-389.63066666666782</v>
      </c>
      <c r="F74" s="9">
        <f t="shared" si="1"/>
        <v>2143.0226666666676</v>
      </c>
      <c r="G74" s="12">
        <f t="shared" si="20"/>
        <v>22383.830666666665</v>
      </c>
      <c r="K74" s="15">
        <f t="shared" si="21"/>
        <v>0.76562096341805774</v>
      </c>
      <c r="M74" s="32">
        <v>1997</v>
      </c>
      <c r="N74" s="33">
        <v>17188</v>
      </c>
      <c r="O74" s="34">
        <v>4.2328684050940035E-2</v>
      </c>
      <c r="P74" s="35"/>
      <c r="Q74" s="33">
        <v>17744.666666666664</v>
      </c>
      <c r="R74" s="34">
        <v>-5.7015793374765034E-3</v>
      </c>
      <c r="T74" s="32">
        <v>1997</v>
      </c>
      <c r="U74" s="37">
        <v>0.52989869753979735</v>
      </c>
      <c r="V74" s="37">
        <v>0.68097307738741997</v>
      </c>
      <c r="X74" s="23" t="s">
        <v>23</v>
      </c>
      <c r="Y74" s="25">
        <v>7.5619755824449394E-2</v>
      </c>
      <c r="Z74" s="26">
        <v>7.0111177079603015E-2</v>
      </c>
      <c r="AB74" s="34"/>
      <c r="AC74" s="34"/>
      <c r="AD74" s="25"/>
      <c r="AE74" s="25"/>
    </row>
    <row r="75" spans="1:31" x14ac:dyDescent="0.2">
      <c r="A75" s="1">
        <v>40087</v>
      </c>
      <c r="B75" s="10">
        <v>2072.87</v>
      </c>
      <c r="C75" s="12">
        <f t="shared" si="19"/>
        <v>21717.58</v>
      </c>
      <c r="D75" s="10">
        <v>16822.339</v>
      </c>
      <c r="E75" s="13">
        <f t="shared" si="0"/>
        <v>-315.19099999999889</v>
      </c>
      <c r="F75" s="9">
        <f t="shared" si="1"/>
        <v>2388.0609999999988</v>
      </c>
      <c r="G75" s="12">
        <f t="shared" si="20"/>
        <v>23035.260000000002</v>
      </c>
      <c r="K75" s="15">
        <f t="shared" si="21"/>
        <v>0.73028648254892714</v>
      </c>
      <c r="M75" s="32">
        <v>1998</v>
      </c>
      <c r="N75" s="36">
        <v>20099</v>
      </c>
      <c r="O75" s="34">
        <v>0.16936234582266696</v>
      </c>
      <c r="P75" s="35"/>
      <c r="Q75" s="33">
        <v>17147.333333333336</v>
      </c>
      <c r="R75" s="34">
        <v>-2.8040598658179983E-2</v>
      </c>
      <c r="T75" s="32">
        <v>1998</v>
      </c>
      <c r="U75" s="37">
        <v>0.52904520490071816</v>
      </c>
      <c r="V75" s="37">
        <v>0.78371681415929206</v>
      </c>
      <c r="X75" s="23" t="s">
        <v>24</v>
      </c>
      <c r="Y75" s="25">
        <v>8.3594450441924373E-2</v>
      </c>
      <c r="Z75" s="26">
        <v>8.4293456249002613E-2</v>
      </c>
      <c r="AB75" s="34"/>
      <c r="AC75" s="34"/>
      <c r="AD75" s="25"/>
      <c r="AE75" s="25"/>
    </row>
    <row r="76" spans="1:31" x14ac:dyDescent="0.2">
      <c r="A76" s="1">
        <v>40118</v>
      </c>
      <c r="B76" s="10">
        <v>1717.3030000000001</v>
      </c>
      <c r="C76" s="12">
        <f t="shared" si="19"/>
        <v>21535.364000000001</v>
      </c>
      <c r="D76" s="10">
        <v>16589.828000000001</v>
      </c>
      <c r="E76" s="13">
        <f t="shared" si="0"/>
        <v>-232.5109999999986</v>
      </c>
      <c r="F76" s="9">
        <f t="shared" si="1"/>
        <v>1949.8139999999987</v>
      </c>
      <c r="G76" s="12">
        <f t="shared" si="20"/>
        <v>23463.595999999994</v>
      </c>
      <c r="K76" s="15">
        <f t="shared" si="21"/>
        <v>0.70704541622690764</v>
      </c>
      <c r="M76" s="32">
        <v>1999</v>
      </c>
      <c r="N76" s="33">
        <v>16256</v>
      </c>
      <c r="O76" s="34">
        <v>-0.1912035424647992</v>
      </c>
      <c r="P76" s="35"/>
      <c r="Q76" s="33">
        <v>14830</v>
      </c>
      <c r="R76" s="34">
        <v>-7.7286135693215297E-2</v>
      </c>
      <c r="T76" s="32">
        <v>1999</v>
      </c>
      <c r="U76" s="37">
        <v>0.78493874470185221</v>
      </c>
      <c r="V76" s="37">
        <v>0.92715188207423005</v>
      </c>
      <c r="X76" s="23" t="s">
        <v>25</v>
      </c>
      <c r="Y76" s="25">
        <v>8.1303335839288712E-2</v>
      </c>
      <c r="Z76" s="26">
        <v>9.1186606316468258E-2</v>
      </c>
      <c r="AB76" s="34"/>
      <c r="AC76" s="34"/>
      <c r="AD76" s="25"/>
      <c r="AE76" s="25"/>
    </row>
    <row r="77" spans="1:31" x14ac:dyDescent="0.2">
      <c r="A77" s="1">
        <v>40148</v>
      </c>
      <c r="B77" s="10">
        <v>1525.855</v>
      </c>
      <c r="C77" s="19">
        <f t="shared" si="19"/>
        <v>21359.764999999999</v>
      </c>
      <c r="D77" s="20">
        <v>17075.707999999999</v>
      </c>
      <c r="E77" s="13">
        <f t="shared" si="0"/>
        <v>485.87999999999738</v>
      </c>
      <c r="F77" s="9">
        <f t="shared" si="1"/>
        <v>1039.9750000000026</v>
      </c>
      <c r="G77" s="19">
        <f t="shared" si="20"/>
        <v>23245.570666666667</v>
      </c>
      <c r="K77" s="21">
        <f t="shared" si="21"/>
        <v>0.73457899764474122</v>
      </c>
      <c r="M77" s="32">
        <v>2000</v>
      </c>
      <c r="N77" s="33">
        <v>13983.1</v>
      </c>
      <c r="O77" s="34">
        <v>-0.13981914370078741</v>
      </c>
      <c r="P77" s="35"/>
      <c r="Q77" s="33">
        <v>14576.433333333334</v>
      </c>
      <c r="R77" s="34">
        <v>-8.9827365728900266E-2</v>
      </c>
      <c r="T77">
        <v>2000</v>
      </c>
      <c r="U77" s="37">
        <v>0.77799846232701175</v>
      </c>
      <c r="V77" s="37">
        <v>0.95875687561028722</v>
      </c>
      <c r="X77" s="23" t="s">
        <v>24</v>
      </c>
      <c r="Y77" s="25">
        <v>8.3856481530152516E-2</v>
      </c>
      <c r="Z77" s="26">
        <v>9.4382660783908681E-2</v>
      </c>
      <c r="AB77" s="34"/>
      <c r="AC77" s="34"/>
      <c r="AD77" s="25"/>
      <c r="AE77" s="25"/>
    </row>
    <row r="78" spans="1:31" x14ac:dyDescent="0.2">
      <c r="A78" s="1">
        <v>40179</v>
      </c>
      <c r="B78" s="10">
        <v>1562.7860000000001</v>
      </c>
      <c r="C78" s="12">
        <f t="shared" ref="C78:C88" si="22">SUM(B67:B78)</f>
        <v>20861.326999999997</v>
      </c>
      <c r="D78" s="10">
        <v>17526.886333333332</v>
      </c>
      <c r="E78" s="13">
        <f t="shared" si="0"/>
        <v>451.17833333333328</v>
      </c>
      <c r="F78" s="9">
        <f t="shared" si="1"/>
        <v>1111.6076666666668</v>
      </c>
      <c r="G78" s="12">
        <f t="shared" ref="G78:G89" si="23">SUM(F67:F78)</f>
        <v>22808.551333333333</v>
      </c>
      <c r="K78" s="54">
        <f t="shared" ref="K78:K89" si="24">D78/G78</f>
        <v>0.7684348767788175</v>
      </c>
      <c r="M78" s="32">
        <v>2001</v>
      </c>
      <c r="N78" s="33">
        <v>14957</v>
      </c>
      <c r="O78" s="34">
        <v>6.9648361236063439E-2</v>
      </c>
      <c r="P78" s="35"/>
      <c r="Q78" s="33">
        <v>15798.666666666666</v>
      </c>
      <c r="R78" s="34">
        <v>0.12264754023505287</v>
      </c>
      <c r="T78">
        <v>2001</v>
      </c>
      <c r="U78" s="37">
        <v>0.78993805143608031</v>
      </c>
      <c r="V78" s="37">
        <v>0.96856824910239991</v>
      </c>
      <c r="X78" s="23" t="s">
        <v>22</v>
      </c>
      <c r="Y78" s="25">
        <v>8.5899226586369185E-2</v>
      </c>
      <c r="Z78" s="26">
        <v>9.8972187917864995E-2</v>
      </c>
      <c r="AB78" s="34"/>
      <c r="AC78" s="34"/>
      <c r="AD78" s="25"/>
      <c r="AE78" s="25"/>
    </row>
    <row r="79" spans="1:31" x14ac:dyDescent="0.2">
      <c r="A79" s="1">
        <v>40210</v>
      </c>
      <c r="B79" s="10">
        <v>1428.0450000000001</v>
      </c>
      <c r="C79" s="12">
        <f t="shared" si="22"/>
        <v>20587.906999999999</v>
      </c>
      <c r="D79" s="10">
        <v>18061.578999999998</v>
      </c>
      <c r="E79" s="13">
        <f>D79-D78</f>
        <v>534.6926666666659</v>
      </c>
      <c r="F79" s="9">
        <f>B79-E79</f>
        <v>893.35233333333417</v>
      </c>
      <c r="G79" s="12">
        <f t="shared" si="23"/>
        <v>22228.30333333333</v>
      </c>
      <c r="K79" s="54">
        <f t="shared" si="24"/>
        <v>0.81254870104795829</v>
      </c>
      <c r="M79" s="32">
        <v>2002</v>
      </c>
      <c r="N79" s="33">
        <v>17467.591</v>
      </c>
      <c r="O79" s="34">
        <v>0.16785391455505794</v>
      </c>
      <c r="P79" s="35"/>
      <c r="Q79" s="33">
        <v>16888.790333333334</v>
      </c>
      <c r="R79" s="34">
        <v>4.411144484074847E-2</v>
      </c>
      <c r="T79">
        <v>2002</v>
      </c>
      <c r="U79" s="37">
        <v>0.68068774072603389</v>
      </c>
      <c r="V79" s="37">
        <v>0.81458606276124523</v>
      </c>
      <c r="X79" s="23" t="s">
        <v>22</v>
      </c>
      <c r="Y79" s="25">
        <v>8.3340704355728407E-2</v>
      </c>
      <c r="Z79" s="26">
        <v>9.3015562583429065E-2</v>
      </c>
      <c r="AB79" s="34"/>
      <c r="AC79" s="34"/>
      <c r="AD79" s="25"/>
      <c r="AE79" s="25"/>
    </row>
    <row r="80" spans="1:31" x14ac:dyDescent="0.2">
      <c r="A80" s="1">
        <v>40238</v>
      </c>
      <c r="B80" s="10">
        <v>1641.75</v>
      </c>
      <c r="C80" s="12">
        <f t="shared" si="22"/>
        <v>20504.788</v>
      </c>
      <c r="D80" s="10">
        <v>17674.163333333334</v>
      </c>
      <c r="E80" s="13">
        <f t="shared" si="0"/>
        <v>-387.41566666666404</v>
      </c>
      <c r="F80" s="9">
        <f>B80-E80</f>
        <v>2029.165666666664</v>
      </c>
      <c r="G80" s="12">
        <f>SUM(F69:F80)</f>
        <v>22503.42933333333</v>
      </c>
      <c r="K80" s="54">
        <f t="shared" si="24"/>
        <v>0.78539866397844449</v>
      </c>
      <c r="M80" s="32">
        <v>2003</v>
      </c>
      <c r="N80" s="33">
        <v>17213.927999999996</v>
      </c>
      <c r="O80" s="34">
        <v>-1.4521922341781623E-2</v>
      </c>
      <c r="P80" s="35"/>
      <c r="Q80" s="33">
        <v>16887.239000000001</v>
      </c>
      <c r="R80" s="34">
        <v>3.0443705765540896E-2</v>
      </c>
      <c r="T80">
        <v>2003</v>
      </c>
      <c r="U80" s="37">
        <v>0.78083657095903691</v>
      </c>
      <c r="V80" s="37">
        <v>0.83705122362352824</v>
      </c>
      <c r="X80" s="23" t="s">
        <v>25</v>
      </c>
      <c r="Y80" s="25">
        <v>9.3555765908634056E-2</v>
      </c>
      <c r="Z80" s="26">
        <v>9.9040936184277686E-2</v>
      </c>
      <c r="AB80" s="34"/>
      <c r="AC80" s="34"/>
      <c r="AD80" s="25"/>
      <c r="AE80" s="25"/>
    </row>
    <row r="81" spans="1:31" x14ac:dyDescent="0.2">
      <c r="A81" s="1">
        <v>40269</v>
      </c>
      <c r="B81" s="10">
        <v>1557.5319999999999</v>
      </c>
      <c r="C81" s="12">
        <f t="shared" si="22"/>
        <v>20340.152000000002</v>
      </c>
      <c r="D81" s="10">
        <v>17186.829000000002</v>
      </c>
      <c r="E81" s="13">
        <f t="shared" si="0"/>
        <v>-487.33433333333232</v>
      </c>
      <c r="F81" s="9">
        <f t="shared" si="1"/>
        <v>2044.8663333333322</v>
      </c>
      <c r="G81" s="12">
        <f t="shared" si="23"/>
        <v>22502.380666666661</v>
      </c>
      <c r="K81" s="54">
        <f t="shared" si="24"/>
        <v>0.76377825326985427</v>
      </c>
      <c r="M81" s="32">
        <v>2004</v>
      </c>
      <c r="N81" s="33">
        <v>19338.37</v>
      </c>
      <c r="O81" s="34">
        <v>0.12341413302065662</v>
      </c>
      <c r="P81" s="35"/>
      <c r="Q81" s="33">
        <v>17964.714333333333</v>
      </c>
      <c r="R81" s="34">
        <v>3.2296519579267935E-2</v>
      </c>
      <c r="T81">
        <v>2004</v>
      </c>
      <c r="U81" s="37">
        <v>0.78805919741854213</v>
      </c>
      <c r="V81" s="37">
        <v>0.84594008608034887</v>
      </c>
      <c r="X81" s="23" t="s">
        <v>26</v>
      </c>
      <c r="Y81" s="25">
        <v>8.7633464863159954E-2</v>
      </c>
      <c r="Z81" s="26">
        <v>8.5802227097160927E-2</v>
      </c>
      <c r="AB81" s="34"/>
      <c r="AC81" s="34"/>
      <c r="AD81" s="25"/>
      <c r="AE81" s="25"/>
    </row>
    <row r="82" spans="1:31" x14ac:dyDescent="0.2">
      <c r="A82" s="1">
        <v>40299</v>
      </c>
      <c r="B82" s="10">
        <v>1551.3520000000001</v>
      </c>
      <c r="C82" s="12">
        <f t="shared" si="22"/>
        <v>20140.75</v>
      </c>
      <c r="D82" s="10">
        <v>16795.695666666667</v>
      </c>
      <c r="E82" s="13">
        <f t="shared" si="0"/>
        <v>-391.13333333333503</v>
      </c>
      <c r="F82" s="9">
        <f t="shared" si="1"/>
        <v>1942.4853333333351</v>
      </c>
      <c r="G82" s="12">
        <f t="shared" si="23"/>
        <v>22150.155333333332</v>
      </c>
      <c r="K82" s="54">
        <f t="shared" si="24"/>
        <v>0.75826536716838078</v>
      </c>
      <c r="M82" s="32">
        <v>2005</v>
      </c>
      <c r="N82" s="33">
        <v>19260.618999999999</v>
      </c>
      <c r="O82" s="34">
        <v>-4.0205560241118876E-3</v>
      </c>
      <c r="P82" s="35"/>
      <c r="Q82" s="36">
        <v>19087.734666666671</v>
      </c>
      <c r="R82" s="34">
        <v>5.6095951424599777E-2</v>
      </c>
      <c r="T82">
        <v>2005</v>
      </c>
      <c r="U82" s="37">
        <v>0.7506385292485932</v>
      </c>
      <c r="V82" s="37">
        <v>0.82851983508466365</v>
      </c>
      <c r="X82" s="23" t="s">
        <v>27</v>
      </c>
      <c r="Y82" s="25">
        <v>9.1117608676100553E-2</v>
      </c>
      <c r="Z82" s="26">
        <v>8.1725306714310109E-2</v>
      </c>
      <c r="AB82" s="34"/>
      <c r="AC82" s="34"/>
      <c r="AD82" s="25"/>
      <c r="AE82" s="25"/>
    </row>
    <row r="83" spans="1:31" x14ac:dyDescent="0.2">
      <c r="A83" s="1">
        <v>40330</v>
      </c>
      <c r="B83" s="10">
        <v>1711.075</v>
      </c>
      <c r="C83" s="12">
        <f t="shared" si="22"/>
        <v>20242.708999999999</v>
      </c>
      <c r="D83" s="10">
        <v>16350.507</v>
      </c>
      <c r="E83" s="13">
        <f t="shared" si="0"/>
        <v>-445.1886666666669</v>
      </c>
      <c r="F83" s="9">
        <f t="shared" si="1"/>
        <v>2156.2636666666667</v>
      </c>
      <c r="G83" s="12">
        <f>SUM(F72:F83)</f>
        <v>22266.807999999997</v>
      </c>
      <c r="K83" s="54">
        <f>D83/G83</f>
        <v>0.73429954576336232</v>
      </c>
      <c r="M83" s="32">
        <v>2006</v>
      </c>
      <c r="N83" s="36">
        <v>22448.547999999999</v>
      </c>
      <c r="O83" s="34">
        <v>0.16551539698698159</v>
      </c>
      <c r="P83" s="35"/>
      <c r="Q83" s="36">
        <v>20862.074000000001</v>
      </c>
      <c r="R83" s="34">
        <v>0.13805809807056191</v>
      </c>
      <c r="T83">
        <v>2006</v>
      </c>
      <c r="U83" s="37">
        <v>0.75473826647002729</v>
      </c>
      <c r="V83" s="37">
        <v>0.84989824008405568</v>
      </c>
      <c r="X83" s="23" t="s">
        <v>28</v>
      </c>
      <c r="Y83" s="25">
        <v>7.8805947123755479E-2</v>
      </c>
      <c r="Z83" s="26">
        <v>6.7147681236421813E-2</v>
      </c>
      <c r="AB83" s="34"/>
      <c r="AC83" s="34"/>
      <c r="AD83" s="25"/>
      <c r="AE83" s="25"/>
    </row>
    <row r="84" spans="1:31" x14ac:dyDescent="0.2">
      <c r="A84" s="1">
        <v>40360</v>
      </c>
      <c r="B84" s="10">
        <v>1785.989</v>
      </c>
      <c r="C84" s="12">
        <f t="shared" si="22"/>
        <v>20223.714</v>
      </c>
      <c r="D84" s="10">
        <v>15931.618333333334</v>
      </c>
      <c r="E84" s="13">
        <f t="shared" ref="E84:E125" si="25">D84-D83</f>
        <v>-418.88866666666581</v>
      </c>
      <c r="F84" s="9">
        <f t="shared" ref="F84:F179" si="26">B84-E84</f>
        <v>2204.8776666666658</v>
      </c>
      <c r="G84" s="12">
        <f t="shared" si="23"/>
        <v>22169.305666666667</v>
      </c>
      <c r="K84" s="54">
        <f t="shared" si="24"/>
        <v>0.71863406878311942</v>
      </c>
      <c r="M84" s="32">
        <v>2007</v>
      </c>
      <c r="N84" s="36">
        <v>20471.092000000001</v>
      </c>
      <c r="O84" s="34">
        <v>-8.8088369902587838E-2</v>
      </c>
      <c r="P84" s="35"/>
      <c r="Q84" s="36">
        <v>20456.890000000003</v>
      </c>
      <c r="R84" s="34">
        <v>-4.8333093092670865E-2</v>
      </c>
      <c r="T84">
        <v>2007</v>
      </c>
      <c r="U84" s="37">
        <v>0.72341835450691749</v>
      </c>
      <c r="V84" s="37">
        <v>0.8435018237216958</v>
      </c>
      <c r="X84" s="23" t="s">
        <v>29</v>
      </c>
      <c r="Y84" s="25">
        <v>7.5429077411323112E-2</v>
      </c>
      <c r="Z84" s="26">
        <v>6.5204061858203474E-2</v>
      </c>
      <c r="AB84" s="34"/>
      <c r="AC84" s="34"/>
      <c r="AD84" s="25"/>
      <c r="AE84" s="25"/>
    </row>
    <row r="85" spans="1:31" x14ac:dyDescent="0.2">
      <c r="A85" s="1">
        <v>40391</v>
      </c>
      <c r="B85" s="10">
        <v>1815.5150000000001</v>
      </c>
      <c r="C85" s="12">
        <f>SUM(B74:B85)</f>
        <v>20123.464</v>
      </c>
      <c r="D85" s="10">
        <v>15449.629333333336</v>
      </c>
      <c r="E85" s="13">
        <f t="shared" si="25"/>
        <v>-481.98899999999776</v>
      </c>
      <c r="F85" s="9">
        <f t="shared" si="26"/>
        <v>2297.5039999999981</v>
      </c>
      <c r="G85" s="12">
        <f>SUM(F74:F85)</f>
        <v>22200.995333333332</v>
      </c>
      <c r="K85" s="54">
        <f>D85/G85</f>
        <v>0.6958980487751707</v>
      </c>
      <c r="M85" s="32">
        <v>2008</v>
      </c>
      <c r="N85" s="36">
        <v>20258.46</v>
      </c>
      <c r="O85" s="34">
        <v>-1.0386939788067817E-2</v>
      </c>
      <c r="P85" s="35"/>
      <c r="Q85" s="36">
        <v>21128.437333333331</v>
      </c>
      <c r="R85" s="34">
        <v>2.9285041013322521E-2</v>
      </c>
      <c r="T85">
        <v>2008</v>
      </c>
      <c r="U85" s="37">
        <v>0.68202283641587824</v>
      </c>
      <c r="V85" s="37">
        <v>0.84255102402071946</v>
      </c>
      <c r="X85" s="27"/>
      <c r="Y85" s="25"/>
      <c r="Z85" s="26"/>
    </row>
    <row r="86" spans="1:31" x14ac:dyDescent="0.2">
      <c r="A86" s="1">
        <v>40422</v>
      </c>
      <c r="B86" s="10">
        <v>1892.134</v>
      </c>
      <c r="C86" s="12">
        <f t="shared" si="22"/>
        <v>20262.205999999998</v>
      </c>
      <c r="D86" s="10">
        <v>15360.465333333334</v>
      </c>
      <c r="E86" s="13">
        <f t="shared" si="25"/>
        <v>-89.164000000002488</v>
      </c>
      <c r="F86" s="9">
        <f t="shared" si="26"/>
        <v>1981.2980000000025</v>
      </c>
      <c r="G86" s="12">
        <f t="shared" si="23"/>
        <v>22039.270666666667</v>
      </c>
      <c r="K86" s="54">
        <f t="shared" si="24"/>
        <v>0.69695887698159154</v>
      </c>
      <c r="M86" s="32">
        <v>2009</v>
      </c>
      <c r="N86" s="36">
        <v>22156.288999999997</v>
      </c>
      <c r="O86" s="34">
        <v>9.3680812855468476E-2</v>
      </c>
      <c r="P86" s="35"/>
      <c r="Q86" s="36">
        <v>19238.300666666662</v>
      </c>
      <c r="R86" s="34">
        <v>-6.1837799274050975E-2</v>
      </c>
      <c r="T86">
        <v>2009</v>
      </c>
      <c r="U86" s="37">
        <v>0.79621269550219842</v>
      </c>
      <c r="V86" s="37">
        <v>0.95542197774899118</v>
      </c>
      <c r="X86" s="28" t="s">
        <v>30</v>
      </c>
      <c r="Y86" s="29">
        <f>SUM(Y73:Y84)</f>
        <v>0.99999999999999978</v>
      </c>
      <c r="Z86" s="30">
        <f>SUM(Z73:Z84)</f>
        <v>0.99999999999999989</v>
      </c>
    </row>
    <row r="87" spans="1:31" x14ac:dyDescent="0.2">
      <c r="A87" s="1">
        <v>40452</v>
      </c>
      <c r="B87" s="10">
        <v>2048.585</v>
      </c>
      <c r="C87" s="12">
        <f t="shared" si="22"/>
        <v>20237.921000000002</v>
      </c>
      <c r="D87" s="10">
        <v>15472.620666666668</v>
      </c>
      <c r="E87" s="13">
        <f t="shared" si="25"/>
        <v>112.15533333333406</v>
      </c>
      <c r="F87" s="9">
        <f t="shared" si="26"/>
        <v>1936.429666666666</v>
      </c>
      <c r="G87" s="12">
        <f t="shared" si="23"/>
        <v>21587.639333333336</v>
      </c>
      <c r="K87" s="54">
        <f t="shared" si="24"/>
        <v>0.71673518478583675</v>
      </c>
      <c r="M87" s="32">
        <v>2010</v>
      </c>
      <c r="N87" s="2">
        <v>17190.099999999999</v>
      </c>
      <c r="O87" s="34">
        <v>-0.22414353775580376</v>
      </c>
      <c r="P87" s="35"/>
      <c r="Q87" s="2">
        <v>19879.245666666669</v>
      </c>
      <c r="R87" s="34">
        <f t="shared" ref="R87:R101" si="27">Q87/Q86-1</f>
        <v>3.3316092263312225E-2</v>
      </c>
      <c r="T87">
        <v>2010</v>
      </c>
      <c r="U87" s="37">
        <v>0.80604682553369056</v>
      </c>
      <c r="V87" s="37">
        <v>1.0220343891374781</v>
      </c>
    </row>
    <row r="88" spans="1:31" x14ac:dyDescent="0.2">
      <c r="A88" s="1">
        <v>40483</v>
      </c>
      <c r="B88" s="10">
        <v>1671.3230000000001</v>
      </c>
      <c r="C88" s="12">
        <f t="shared" si="22"/>
        <v>20191.940999999999</v>
      </c>
      <c r="D88" s="10">
        <v>15557.754333333332</v>
      </c>
      <c r="E88" s="13">
        <f t="shared" si="25"/>
        <v>85.133666666664794</v>
      </c>
      <c r="F88" s="9">
        <f t="shared" si="26"/>
        <v>1586.1893333333353</v>
      </c>
      <c r="G88" s="12">
        <f t="shared" si="23"/>
        <v>21224.01466666667</v>
      </c>
      <c r="K88" s="54">
        <f t="shared" si="24"/>
        <v>0.73302598861126544</v>
      </c>
      <c r="M88" s="32">
        <v>2011</v>
      </c>
      <c r="N88" s="2">
        <v>22689.418000000001</v>
      </c>
      <c r="O88" s="34">
        <f t="shared" ref="O88:O101" si="28">N88/N87-1</f>
        <v>0.31991192605045948</v>
      </c>
      <c r="P88" s="35"/>
      <c r="Q88" s="2">
        <v>22039.936333333335</v>
      </c>
      <c r="R88" s="34">
        <f t="shared" si="27"/>
        <v>0.10869077745186728</v>
      </c>
      <c r="T88">
        <v>2011</v>
      </c>
      <c r="U88" s="37">
        <v>0.74</v>
      </c>
      <c r="V88" s="37">
        <v>0.82</v>
      </c>
    </row>
    <row r="89" spans="1:31" x14ac:dyDescent="0.2">
      <c r="A89" s="1">
        <v>40513</v>
      </c>
      <c r="B89" s="10">
        <v>1883.808</v>
      </c>
      <c r="C89" s="19">
        <f>SUM(B78:B89)</f>
        <v>20549.894</v>
      </c>
      <c r="D89" s="20">
        <v>15708.968333333332</v>
      </c>
      <c r="E89" s="13">
        <f t="shared" si="25"/>
        <v>151.21399999999994</v>
      </c>
      <c r="F89" s="9">
        <f t="shared" si="26"/>
        <v>1732.5940000000001</v>
      </c>
      <c r="G89" s="19">
        <f t="shared" si="23"/>
        <v>21916.633666666668</v>
      </c>
      <c r="K89" s="21">
        <f t="shared" si="24"/>
        <v>0.71676009063496526</v>
      </c>
      <c r="M89" s="32">
        <v>2012</v>
      </c>
      <c r="N89" s="2">
        <v>25264</v>
      </c>
      <c r="O89" s="34">
        <f t="shared" si="28"/>
        <v>0.11347060554836608</v>
      </c>
      <c r="P89" s="35"/>
      <c r="Q89" s="2">
        <v>22953.99</v>
      </c>
      <c r="R89" s="34">
        <f t="shared" si="27"/>
        <v>4.1472609214584955E-2</v>
      </c>
      <c r="T89">
        <v>2012</v>
      </c>
      <c r="U89" s="37">
        <v>0.6943759612363225</v>
      </c>
      <c r="V89" s="37">
        <v>0.83863515064477268</v>
      </c>
    </row>
    <row r="90" spans="1:31" x14ac:dyDescent="0.2">
      <c r="A90" s="1">
        <v>40544</v>
      </c>
      <c r="B90" s="10">
        <v>2012.5409999999999</v>
      </c>
      <c r="C90" s="12">
        <f>SUM(B79:B90)</f>
        <v>20999.649000000001</v>
      </c>
      <c r="D90" s="10">
        <v>15881.222666666667</v>
      </c>
      <c r="E90" s="13">
        <f t="shared" si="25"/>
        <v>172.25433333333422</v>
      </c>
      <c r="F90" s="9">
        <f t="shared" si="26"/>
        <v>1840.2866666666657</v>
      </c>
      <c r="G90" s="12">
        <f>SUM(F79:F90)</f>
        <v>22645.312666666669</v>
      </c>
      <c r="H90" s="57"/>
      <c r="I90" s="57"/>
      <c r="J90" s="57"/>
      <c r="K90" s="54">
        <f t="shared" ref="K90" si="29">D90/G90</f>
        <v>0.7013028656496948</v>
      </c>
      <c r="M90" s="32">
        <v>2013</v>
      </c>
      <c r="N90" s="2">
        <v>21359.764999999999</v>
      </c>
      <c r="O90" s="34">
        <f t="shared" si="28"/>
        <v>-0.15453748416719448</v>
      </c>
      <c r="P90" s="35"/>
      <c r="Q90" s="2">
        <v>25460.007666666668</v>
      </c>
      <c r="R90" s="34">
        <f t="shared" si="27"/>
        <v>0.10917568870016359</v>
      </c>
      <c r="T90">
        <v>2013</v>
      </c>
      <c r="U90" s="37">
        <v>0.67377461591961907</v>
      </c>
      <c r="V90" s="37">
        <v>0.89333939324813338</v>
      </c>
    </row>
    <row r="91" spans="1:31" x14ac:dyDescent="0.2">
      <c r="A91" s="1">
        <v>40575</v>
      </c>
      <c r="B91" s="10">
        <v>1876.319</v>
      </c>
      <c r="C91" s="12">
        <f t="shared" ref="C91:C99" si="30">SUM(B80:B91)</f>
        <v>21447.923000000003</v>
      </c>
      <c r="D91" s="10">
        <v>16068.104333333335</v>
      </c>
      <c r="E91" s="13">
        <f t="shared" si="25"/>
        <v>186.88166666666802</v>
      </c>
      <c r="F91" s="9">
        <f t="shared" si="26"/>
        <v>1689.4373333333319</v>
      </c>
      <c r="G91" s="12">
        <f t="shared" ref="G91:G101" si="31">SUM(F80:F91)</f>
        <v>23441.397666666668</v>
      </c>
      <c r="H91" s="57"/>
      <c r="I91" s="57"/>
      <c r="J91" s="57"/>
      <c r="K91" s="54">
        <f t="shared" ref="K91:K101" si="32">D91/G91</f>
        <v>0.68545845950909101</v>
      </c>
      <c r="M91" s="32">
        <v>2014</v>
      </c>
      <c r="N91" s="2">
        <v>20549.894</v>
      </c>
      <c r="O91" s="34">
        <f t="shared" si="28"/>
        <v>-3.7915726132754735E-2</v>
      </c>
      <c r="P91" s="35"/>
      <c r="Q91" s="2">
        <v>21916.633666666668</v>
      </c>
      <c r="R91" s="34">
        <f t="shared" si="27"/>
        <v>-0.13917411362916188</v>
      </c>
      <c r="T91">
        <v>2014</v>
      </c>
      <c r="U91" s="37">
        <f>MIN(K78:K89)</f>
        <v>0.6958980487751707</v>
      </c>
      <c r="V91" s="58">
        <f>MAX(K78:K89)</f>
        <v>0.81254870104795829</v>
      </c>
    </row>
    <row r="92" spans="1:31" x14ac:dyDescent="0.2">
      <c r="A92" s="1">
        <v>40603</v>
      </c>
      <c r="B92" s="10">
        <v>2033.6389999999999</v>
      </c>
      <c r="C92" s="12">
        <f t="shared" si="30"/>
        <v>21839.812000000002</v>
      </c>
      <c r="D92" s="10">
        <v>16117.495999999999</v>
      </c>
      <c r="E92" s="13">
        <f t="shared" si="25"/>
        <v>49.391666666664605</v>
      </c>
      <c r="F92" s="9">
        <f t="shared" si="26"/>
        <v>1984.2473333333353</v>
      </c>
      <c r="G92" s="12">
        <f t="shared" si="31"/>
        <v>23396.47933333334</v>
      </c>
      <c r="H92" s="57"/>
      <c r="I92" s="57"/>
      <c r="J92" s="57"/>
      <c r="K92" s="54">
        <f t="shared" si="32"/>
        <v>0.68888552719285179</v>
      </c>
      <c r="M92" s="32">
        <v>2015</v>
      </c>
      <c r="N92" s="2">
        <v>26897.951000000001</v>
      </c>
      <c r="O92" s="34">
        <f t="shared" si="28"/>
        <v>0.30890947661335866</v>
      </c>
      <c r="P92" s="35"/>
      <c r="Q92" s="2">
        <v>24363.022333333331</v>
      </c>
      <c r="R92" s="34">
        <f t="shared" si="27"/>
        <v>0.11162246464827352</v>
      </c>
      <c r="T92">
        <v>2015</v>
      </c>
      <c r="U92" s="37">
        <f>MIN(K90:K101)</f>
        <v>0.6662889985743331</v>
      </c>
      <c r="V92" s="58">
        <f>MAX(K90:K101)</f>
        <v>0.74883554061512381</v>
      </c>
    </row>
    <row r="93" spans="1:31" x14ac:dyDescent="0.2">
      <c r="A93" s="1">
        <v>40634</v>
      </c>
      <c r="B93" s="10">
        <v>2190.038</v>
      </c>
      <c r="C93" s="12">
        <f t="shared" si="30"/>
        <v>22472.318000000003</v>
      </c>
      <c r="D93" s="10">
        <v>16078.888666666666</v>
      </c>
      <c r="E93" s="13">
        <f t="shared" si="25"/>
        <v>-38.607333333333372</v>
      </c>
      <c r="F93" s="9">
        <f t="shared" si="26"/>
        <v>2228.6453333333334</v>
      </c>
      <c r="G93" s="12">
        <f t="shared" si="31"/>
        <v>23580.258333333339</v>
      </c>
      <c r="H93" s="57"/>
      <c r="I93" s="57"/>
      <c r="J93" s="57"/>
      <c r="K93" s="54">
        <f>D93/G93</f>
        <v>0.68187924149827295</v>
      </c>
      <c r="M93" s="32">
        <v>2016</v>
      </c>
      <c r="N93" s="2">
        <v>27152.068000000007</v>
      </c>
      <c r="O93" s="34">
        <f t="shared" si="28"/>
        <v>9.4474482461510689E-3</v>
      </c>
      <c r="P93" s="35"/>
      <c r="Q93" s="2">
        <v>24157.777000000006</v>
      </c>
      <c r="R93" s="34">
        <f t="shared" si="27"/>
        <v>-8.4244610756897265E-3</v>
      </c>
      <c r="T93">
        <v>2016</v>
      </c>
      <c r="U93" s="37">
        <f>MIN(K102:K113)</f>
        <v>0.76670215037468059</v>
      </c>
      <c r="V93" s="58">
        <f>MAX(K102:K113)</f>
        <v>0.87914496437317036</v>
      </c>
    </row>
    <row r="94" spans="1:31" x14ac:dyDescent="0.2">
      <c r="A94" s="1">
        <v>40664</v>
      </c>
      <c r="B94" s="10">
        <v>2122.1799999999998</v>
      </c>
      <c r="C94" s="12">
        <f t="shared" si="30"/>
        <v>23043.146000000001</v>
      </c>
      <c r="D94" s="10">
        <v>16063.346333333333</v>
      </c>
      <c r="E94" s="13">
        <f t="shared" si="25"/>
        <v>-15.542333333332863</v>
      </c>
      <c r="F94" s="9">
        <f t="shared" si="26"/>
        <v>2137.7223333333327</v>
      </c>
      <c r="G94" s="12">
        <f t="shared" si="31"/>
        <v>23775.495333333336</v>
      </c>
      <c r="H94" s="57"/>
      <c r="I94" s="57"/>
      <c r="J94" s="57"/>
      <c r="K94" s="54">
        <f t="shared" si="32"/>
        <v>0.67562614818848632</v>
      </c>
      <c r="M94" s="32">
        <v>2017</v>
      </c>
      <c r="N94" s="2">
        <v>20502.122000000003</v>
      </c>
      <c r="O94" s="34">
        <f t="shared" si="28"/>
        <v>-0.24491489929975141</v>
      </c>
      <c r="P94" s="35"/>
      <c r="Q94" s="2">
        <v>23412.490333333335</v>
      </c>
      <c r="R94" s="34">
        <f t="shared" si="27"/>
        <v>-3.0850796688232984E-2</v>
      </c>
      <c r="T94" s="32">
        <v>2017</v>
      </c>
      <c r="U94" s="37">
        <f>MIN(K114:K125)</f>
        <v>0.78282230577464829</v>
      </c>
      <c r="V94" s="58">
        <f>MAX(K114:K125)</f>
        <v>0.98981321679200407</v>
      </c>
    </row>
    <row r="95" spans="1:31" x14ac:dyDescent="0.2">
      <c r="A95" s="1">
        <v>40695</v>
      </c>
      <c r="B95" s="10">
        <v>2212.4450000000002</v>
      </c>
      <c r="C95" s="12">
        <f t="shared" si="30"/>
        <v>23544.516</v>
      </c>
      <c r="D95" s="10">
        <v>16032.002333333332</v>
      </c>
      <c r="E95" s="13">
        <f t="shared" si="25"/>
        <v>-31.34400000000096</v>
      </c>
      <c r="F95" s="9">
        <f t="shared" si="26"/>
        <v>2243.7890000000011</v>
      </c>
      <c r="G95" s="12">
        <f>SUM(F84:F95)</f>
        <v>23863.020666666667</v>
      </c>
      <c r="H95" s="57"/>
      <c r="I95" s="57"/>
      <c r="J95" s="57"/>
      <c r="K95" s="54">
        <f>D95/G95</f>
        <v>0.67183457439350158</v>
      </c>
      <c r="M95" s="32">
        <v>2018</v>
      </c>
      <c r="N95" s="2">
        <v>17285.725999999999</v>
      </c>
      <c r="O95" s="34">
        <f t="shared" si="28"/>
        <v>-0.15688112674385624</v>
      </c>
      <c r="P95" s="35"/>
      <c r="Q95" s="2">
        <v>21184.489333333338</v>
      </c>
      <c r="R95" s="34">
        <f t="shared" si="27"/>
        <v>-9.5162922366609504E-2</v>
      </c>
      <c r="T95">
        <v>2018</v>
      </c>
      <c r="U95" s="37">
        <f>MIN(K126:K137)</f>
        <v>0.65834365578355925</v>
      </c>
      <c r="V95" s="58">
        <f>MAX(K126:K137)</f>
        <v>0.7607180614688015</v>
      </c>
    </row>
    <row r="96" spans="1:31" x14ac:dyDescent="0.2">
      <c r="A96" s="1">
        <v>40725</v>
      </c>
      <c r="B96" s="10">
        <v>2396.2339999999999</v>
      </c>
      <c r="C96" s="12">
        <f t="shared" si="30"/>
        <v>24154.760999999999</v>
      </c>
      <c r="D96" s="10">
        <v>16029.100333333334</v>
      </c>
      <c r="E96" s="13">
        <f t="shared" si="25"/>
        <v>-2.9019999999982247</v>
      </c>
      <c r="F96" s="9">
        <f t="shared" si="26"/>
        <v>2399.1359999999981</v>
      </c>
      <c r="G96" s="12">
        <f t="shared" si="31"/>
        <v>24057.278999999999</v>
      </c>
      <c r="H96" s="57"/>
      <c r="I96" s="57"/>
      <c r="J96" s="57"/>
      <c r="K96" s="54">
        <f t="shared" si="32"/>
        <v>0.6662889985743331</v>
      </c>
      <c r="M96" s="32">
        <v>2019</v>
      </c>
      <c r="N96" s="2">
        <v>18349.836000000003</v>
      </c>
      <c r="O96" s="34">
        <f t="shared" si="28"/>
        <v>6.1560040926253556E-2</v>
      </c>
      <c r="P96" s="35"/>
      <c r="Q96" s="2">
        <v>18545.775333333328</v>
      </c>
      <c r="R96" s="34">
        <f t="shared" si="27"/>
        <v>-0.12455877309480623</v>
      </c>
      <c r="T96" s="32">
        <v>2019</v>
      </c>
      <c r="U96" s="37">
        <f>MIN(K138:K149)</f>
        <v>0.63031486341374798</v>
      </c>
      <c r="V96" s="58">
        <f>MAX(K138:K149)</f>
        <v>0.76745872006861027</v>
      </c>
    </row>
    <row r="97" spans="1:23" x14ac:dyDescent="0.2">
      <c r="A97" s="1">
        <v>40756</v>
      </c>
      <c r="B97" s="10">
        <v>2507.0210000000002</v>
      </c>
      <c r="C97" s="12">
        <f t="shared" si="30"/>
        <v>24846.267</v>
      </c>
      <c r="D97" s="10">
        <v>16137.414666666669</v>
      </c>
      <c r="E97" s="13">
        <f t="shared" si="25"/>
        <v>108.31433333333553</v>
      </c>
      <c r="F97" s="9">
        <f t="shared" si="26"/>
        <v>2398.7066666666647</v>
      </c>
      <c r="G97" s="12">
        <f t="shared" si="31"/>
        <v>24158.481666666667</v>
      </c>
      <c r="H97" s="57"/>
      <c r="I97" s="57"/>
      <c r="J97" s="57"/>
      <c r="K97" s="54">
        <f t="shared" si="32"/>
        <v>0.66798132802082155</v>
      </c>
      <c r="M97" s="32">
        <v>2020</v>
      </c>
      <c r="N97" s="2">
        <v>20183.421999999999</v>
      </c>
      <c r="O97" s="34">
        <f t="shared" si="28"/>
        <v>9.9923835831557062E-2</v>
      </c>
      <c r="P97" s="35"/>
      <c r="Q97" s="2">
        <v>18660.896333333334</v>
      </c>
      <c r="R97" s="34">
        <f t="shared" si="27"/>
        <v>6.2073975302123774E-3</v>
      </c>
      <c r="T97">
        <v>2020</v>
      </c>
      <c r="U97" s="37">
        <f>MIN(K151:K162)</f>
        <v>0.82497705423068346</v>
      </c>
      <c r="V97" s="58">
        <f>MAX(K151:K162)</f>
        <v>0.87697274632723032</v>
      </c>
    </row>
    <row r="98" spans="1:23" x14ac:dyDescent="0.2">
      <c r="A98" s="1">
        <v>40787</v>
      </c>
      <c r="B98" s="10">
        <v>2542.0909999999999</v>
      </c>
      <c r="C98" s="12">
        <f>SUM(B87:B98)</f>
        <v>25496.224000000002</v>
      </c>
      <c r="D98" s="10">
        <v>16478.169333333335</v>
      </c>
      <c r="E98" s="13">
        <f t="shared" si="25"/>
        <v>340.7546666666658</v>
      </c>
      <c r="F98" s="9">
        <f t="shared" si="26"/>
        <v>2201.3363333333341</v>
      </c>
      <c r="G98" s="12">
        <f>SUM(F87:F98)</f>
        <v>24378.52</v>
      </c>
      <c r="H98" s="57"/>
      <c r="I98" s="57"/>
      <c r="J98" s="57"/>
      <c r="K98" s="54">
        <f>D98/G98</f>
        <v>0.67592984862630445</v>
      </c>
      <c r="M98" s="32">
        <v>2021</v>
      </c>
      <c r="N98" s="2">
        <v>16856.879000000001</v>
      </c>
      <c r="O98" s="34">
        <f t="shared" si="28"/>
        <v>-0.16481560956313546</v>
      </c>
      <c r="P98" s="35"/>
      <c r="Q98" s="2">
        <v>18691.225333333336</v>
      </c>
      <c r="R98" s="34">
        <f t="shared" si="27"/>
        <v>1.6252702688148712E-3</v>
      </c>
      <c r="T98" s="32">
        <v>2021</v>
      </c>
      <c r="U98" s="37">
        <f>MIN(K162:K173)</f>
        <v>0.74351839526688546</v>
      </c>
      <c r="V98" s="58">
        <f>MAX(K162:K173)</f>
        <v>0.88914778850909459</v>
      </c>
    </row>
    <row r="99" spans="1:23" x14ac:dyDescent="0.2">
      <c r="A99" s="1">
        <v>40817</v>
      </c>
      <c r="B99" s="10">
        <v>2633.6210000000001</v>
      </c>
      <c r="C99" s="12">
        <f t="shared" si="30"/>
        <v>26081.26</v>
      </c>
      <c r="D99" s="10">
        <v>17067.317333333336</v>
      </c>
      <c r="E99" s="13">
        <f t="shared" si="25"/>
        <v>589.14800000000105</v>
      </c>
      <c r="F99" s="9">
        <f t="shared" si="26"/>
        <v>2044.472999999999</v>
      </c>
      <c r="G99" s="12">
        <f t="shared" si="31"/>
        <v>24486.563333333328</v>
      </c>
      <c r="H99" s="57"/>
      <c r="I99" s="57"/>
      <c r="J99" s="57"/>
      <c r="K99" s="54">
        <f t="shared" si="32"/>
        <v>0.69700746082647536</v>
      </c>
      <c r="M99" s="32">
        <v>2022</v>
      </c>
      <c r="N99" s="2">
        <v>17904.718000000001</v>
      </c>
      <c r="O99" s="34">
        <f t="shared" si="28"/>
        <v>6.2160913654301098E-2</v>
      </c>
      <c r="P99" s="35"/>
      <c r="Q99" s="2">
        <v>18310.611999999997</v>
      </c>
      <c r="R99" s="34">
        <f t="shared" si="27"/>
        <v>-2.0363209289150475E-2</v>
      </c>
      <c r="T99">
        <v>2022</v>
      </c>
      <c r="U99" s="37">
        <f>MIN(K175:K186)</f>
        <v>0.66265937360370686</v>
      </c>
      <c r="V99" s="58">
        <f>MAX(K175:K186)</f>
        <v>0.75227251380884785</v>
      </c>
    </row>
    <row r="100" spans="1:23" x14ac:dyDescent="0.2">
      <c r="A100" s="1">
        <v>40848</v>
      </c>
      <c r="B100" s="10">
        <v>2103.1550000000002</v>
      </c>
      <c r="C100" s="12">
        <f>SUM(B89:B100)</f>
        <v>26513.091999999997</v>
      </c>
      <c r="D100" s="10">
        <v>17664.726999999999</v>
      </c>
      <c r="E100" s="13">
        <f t="shared" si="25"/>
        <v>597.40966666666282</v>
      </c>
      <c r="F100" s="9">
        <f t="shared" si="26"/>
        <v>1505.7453333333374</v>
      </c>
      <c r="G100" s="12">
        <f>SUM(F89:F100)</f>
        <v>24406.119333333329</v>
      </c>
      <c r="H100" s="57"/>
      <c r="I100" s="57"/>
      <c r="J100" s="57"/>
      <c r="K100" s="54">
        <f>D100/G100</f>
        <v>0.72378270214691254</v>
      </c>
      <c r="M100" s="32">
        <v>2023</v>
      </c>
      <c r="N100" s="2">
        <v>22628.329000000005</v>
      </c>
      <c r="O100" s="34">
        <f t="shared" si="28"/>
        <v>0.26381934638680171</v>
      </c>
      <c r="P100" s="35"/>
      <c r="Q100" s="2">
        <v>19207.738000000005</v>
      </c>
      <c r="R100" s="34">
        <f t="shared" si="27"/>
        <v>4.899486702028355E-2</v>
      </c>
      <c r="T100" s="32">
        <v>2023</v>
      </c>
      <c r="U100" s="37">
        <f>MIN(K186:K197)</f>
        <v>0.75227251380884785</v>
      </c>
      <c r="V100" s="58">
        <f>MAX(K186:K197)</f>
        <v>0.88172763150628808</v>
      </c>
    </row>
    <row r="101" spans="1:23" x14ac:dyDescent="0.2">
      <c r="A101" s="1">
        <v>40878</v>
      </c>
      <c r="B101" s="10">
        <v>2268.6669999999999</v>
      </c>
      <c r="C101" s="12">
        <f>SUM(B90:B101)</f>
        <v>26897.951000000001</v>
      </c>
      <c r="D101" s="10">
        <v>18243.897000000001</v>
      </c>
      <c r="E101" s="13">
        <f t="shared" si="25"/>
        <v>579.17000000000189</v>
      </c>
      <c r="F101" s="9">
        <f t="shared" si="26"/>
        <v>1689.496999999998</v>
      </c>
      <c r="G101" s="12">
        <f t="shared" si="31"/>
        <v>24363.022333333331</v>
      </c>
      <c r="H101" s="57"/>
      <c r="I101" s="57"/>
      <c r="J101" s="57"/>
      <c r="K101" s="54">
        <f t="shared" si="32"/>
        <v>0.74883554061512381</v>
      </c>
      <c r="M101" s="32">
        <v>2024</v>
      </c>
      <c r="N101" s="2">
        <v>23933.582999999999</v>
      </c>
      <c r="O101" s="34">
        <f t="shared" si="28"/>
        <v>5.768229726552021E-2</v>
      </c>
      <c r="P101" s="35"/>
      <c r="Q101" s="2">
        <v>21075.129666666668</v>
      </c>
      <c r="R101" s="34">
        <f t="shared" si="27"/>
        <v>9.7220800630801074E-2</v>
      </c>
      <c r="T101" s="32">
        <v>2024</v>
      </c>
      <c r="U101" s="37">
        <f>MIN(K198:K209)</f>
        <v>0.86716294104799818</v>
      </c>
      <c r="V101" s="58">
        <f>MAX(K198:K209)</f>
        <v>0.94497448710877074</v>
      </c>
    </row>
    <row r="102" spans="1:23" x14ac:dyDescent="0.2">
      <c r="A102" s="1">
        <v>40909</v>
      </c>
      <c r="B102" s="10">
        <v>2226.1880000000001</v>
      </c>
      <c r="C102" s="12">
        <f>SUM(B91:B102)</f>
        <v>27111.597999999998</v>
      </c>
      <c r="D102" s="10">
        <v>18760.392666666667</v>
      </c>
      <c r="E102" s="13">
        <f t="shared" si="25"/>
        <v>516.49566666666578</v>
      </c>
      <c r="F102" s="9">
        <f t="shared" si="26"/>
        <v>1709.6923333333343</v>
      </c>
      <c r="G102" s="12">
        <f>SUM(F91:F102)</f>
        <v>24232.428</v>
      </c>
      <c r="H102" s="57"/>
      <c r="I102" s="57"/>
      <c r="J102" s="57"/>
      <c r="K102" s="54">
        <f t="shared" ref="K102" si="33">D102/G102</f>
        <v>0.77418542899071718</v>
      </c>
    </row>
    <row r="103" spans="1:23" x14ac:dyDescent="0.2">
      <c r="A103" s="1">
        <v>40940</v>
      </c>
      <c r="B103" s="10">
        <v>2166.4969999999998</v>
      </c>
      <c r="C103" s="12">
        <f t="shared" ref="C103:C113" si="34">SUM(B92:B103)</f>
        <v>27401.776000000002</v>
      </c>
      <c r="D103" s="10">
        <v>19108.298333333332</v>
      </c>
      <c r="E103" s="13">
        <f t="shared" si="25"/>
        <v>347.90566666666564</v>
      </c>
      <c r="F103" s="9">
        <f t="shared" si="26"/>
        <v>1818.5913333333342</v>
      </c>
      <c r="G103" s="12">
        <f t="shared" ref="G103:G113" si="35">SUM(F92:F103)</f>
        <v>24361.582000000006</v>
      </c>
      <c r="H103" s="57"/>
      <c r="I103" s="57"/>
      <c r="J103" s="57"/>
      <c r="K103" s="54">
        <f t="shared" ref="K103:K113" si="36">D103/G103</f>
        <v>0.78436196521774848</v>
      </c>
      <c r="M103" s="45" t="s">
        <v>39</v>
      </c>
      <c r="N103" s="46"/>
      <c r="O103" s="47">
        <f>MIN(O65:O101)</f>
        <v>-0.24491489929975141</v>
      </c>
      <c r="P103" s="46"/>
      <c r="Q103" s="46"/>
      <c r="R103" s="47">
        <f>MIN(R65:R101)</f>
        <v>-0.13917411362916188</v>
      </c>
      <c r="S103" s="50"/>
      <c r="U103" s="37">
        <f>MEDIAN(U64:U101)</f>
        <v>0.68819939882610037</v>
      </c>
      <c r="V103" s="37">
        <f>MEDIAN(V64:V101)</f>
        <v>0.82425991754233174</v>
      </c>
      <c r="W103" s="57" t="s">
        <v>44</v>
      </c>
    </row>
    <row r="104" spans="1:23" x14ac:dyDescent="0.2">
      <c r="A104" s="1">
        <v>40969</v>
      </c>
      <c r="B104" s="10">
        <v>2501.9029999999998</v>
      </c>
      <c r="C104" s="12">
        <f t="shared" si="34"/>
        <v>27870.039999999997</v>
      </c>
      <c r="D104" s="10">
        <v>19374.230333333333</v>
      </c>
      <c r="E104" s="13">
        <f t="shared" si="25"/>
        <v>265.9320000000007</v>
      </c>
      <c r="F104" s="9">
        <f>B104-E104</f>
        <v>2235.9709999999991</v>
      </c>
      <c r="G104" s="12">
        <f t="shared" si="35"/>
        <v>24613.305666666663</v>
      </c>
      <c r="H104" s="57"/>
      <c r="I104" s="57"/>
      <c r="J104" s="57"/>
      <c r="K104" s="54">
        <f t="shared" si="36"/>
        <v>0.78714458739166793</v>
      </c>
      <c r="M104" s="48" t="s">
        <v>40</v>
      </c>
      <c r="N104" s="39"/>
      <c r="O104" s="49">
        <f>MAX(O65:O101)</f>
        <v>0.32667126119917289</v>
      </c>
      <c r="P104" s="39"/>
      <c r="Q104" s="39"/>
      <c r="R104" s="49">
        <f>MAX(R65:R101)</f>
        <v>0.13805809807056191</v>
      </c>
      <c r="S104" s="51"/>
      <c r="U104" s="37">
        <f>AVERAGE(U64:U101)</f>
        <v>0.67886575598124244</v>
      </c>
      <c r="V104" s="37">
        <f>AVERAGE(V64:V101)</f>
        <v>0.81086748337897385</v>
      </c>
      <c r="W104" s="57" t="s">
        <v>45</v>
      </c>
    </row>
    <row r="105" spans="1:23" x14ac:dyDescent="0.2">
      <c r="A105" s="1">
        <v>41000</v>
      </c>
      <c r="B105" s="10">
        <v>2312.3490000000002</v>
      </c>
      <c r="C105" s="12">
        <f t="shared" si="34"/>
        <v>27992.350999999995</v>
      </c>
      <c r="D105" s="10">
        <v>19396.527666666665</v>
      </c>
      <c r="E105" s="13">
        <f t="shared" si="25"/>
        <v>22.297333333332062</v>
      </c>
      <c r="F105" s="9">
        <f t="shared" si="26"/>
        <v>2290.0516666666681</v>
      </c>
      <c r="G105" s="12">
        <f t="shared" si="35"/>
        <v>24674.712</v>
      </c>
      <c r="H105" s="57"/>
      <c r="I105" s="57"/>
      <c r="J105" s="57"/>
      <c r="K105" s="54">
        <f t="shared" si="36"/>
        <v>0.78608932362277073</v>
      </c>
      <c r="U105">
        <f>STDEV(U64:U101)</f>
        <v>0.10813792799344878</v>
      </c>
      <c r="V105">
        <f>STDEV(V64:V101)</f>
        <v>0.11077837834038871</v>
      </c>
      <c r="W105" s="57" t="s">
        <v>46</v>
      </c>
    </row>
    <row r="106" spans="1:23" x14ac:dyDescent="0.2">
      <c r="A106" s="1">
        <v>41030</v>
      </c>
      <c r="B106" s="10">
        <v>2240.5610000000001</v>
      </c>
      <c r="C106" s="12">
        <f>SUM(B95:B106)</f>
        <v>28110.731999999996</v>
      </c>
      <c r="D106" s="10">
        <v>19395.486666666668</v>
      </c>
      <c r="E106" s="13">
        <f t="shared" si="25"/>
        <v>-1.0409999999974389</v>
      </c>
      <c r="F106" s="9">
        <f t="shared" si="26"/>
        <v>2241.6019999999976</v>
      </c>
      <c r="G106" s="12">
        <f t="shared" si="35"/>
        <v>24778.591666666667</v>
      </c>
      <c r="H106" s="57"/>
      <c r="I106" s="57"/>
      <c r="J106" s="57"/>
      <c r="K106" s="54">
        <f t="shared" si="36"/>
        <v>0.78275177732390633</v>
      </c>
    </row>
    <row r="107" spans="1:23" x14ac:dyDescent="0.2">
      <c r="A107" s="1">
        <v>41061</v>
      </c>
      <c r="B107" s="10">
        <v>2540.2350000000001</v>
      </c>
      <c r="C107" s="12">
        <f t="shared" si="34"/>
        <v>28438.521999999997</v>
      </c>
      <c r="D107" s="10">
        <v>19299.035</v>
      </c>
      <c r="E107" s="13">
        <f t="shared" si="25"/>
        <v>-96.451666666667734</v>
      </c>
      <c r="F107" s="9">
        <f t="shared" si="26"/>
        <v>2636.6866666666679</v>
      </c>
      <c r="G107" s="12">
        <f>SUM(F96:F107)</f>
        <v>25171.489333333331</v>
      </c>
      <c r="H107" s="57"/>
      <c r="I107" s="57"/>
      <c r="J107" s="57"/>
      <c r="K107" s="54">
        <f t="shared" si="36"/>
        <v>0.76670215037468059</v>
      </c>
    </row>
    <row r="108" spans="1:23" x14ac:dyDescent="0.2">
      <c r="A108" s="1">
        <v>41091</v>
      </c>
      <c r="B108" s="10">
        <v>2213.4850000000001</v>
      </c>
      <c r="C108" s="12">
        <f t="shared" si="34"/>
        <v>28255.773000000001</v>
      </c>
      <c r="D108" s="10">
        <v>19267.210333333333</v>
      </c>
      <c r="E108" s="13">
        <f t="shared" si="25"/>
        <v>-31.824666666667326</v>
      </c>
      <c r="F108" s="9">
        <f t="shared" si="26"/>
        <v>2245.3096666666675</v>
      </c>
      <c r="G108" s="12">
        <f t="shared" si="35"/>
        <v>25017.663000000004</v>
      </c>
      <c r="H108" s="57"/>
      <c r="I108" s="57"/>
      <c r="J108" s="57"/>
      <c r="K108" s="54">
        <f t="shared" si="36"/>
        <v>0.77014429098886372</v>
      </c>
    </row>
    <row r="109" spans="1:23" x14ac:dyDescent="0.2">
      <c r="A109" s="1">
        <v>41122</v>
      </c>
      <c r="B109" s="10">
        <v>2494.3609999999999</v>
      </c>
      <c r="C109" s="12">
        <f t="shared" si="34"/>
        <v>28243.113000000001</v>
      </c>
      <c r="D109" s="10">
        <v>19399.371333333333</v>
      </c>
      <c r="E109" s="13">
        <f t="shared" si="25"/>
        <v>132.16100000000006</v>
      </c>
      <c r="F109" s="9">
        <f t="shared" si="26"/>
        <v>2362.1999999999998</v>
      </c>
      <c r="G109" s="12">
        <f t="shared" si="35"/>
        <v>24981.15633333334</v>
      </c>
      <c r="H109" s="57"/>
      <c r="I109" s="57"/>
      <c r="J109" s="57"/>
      <c r="K109" s="54">
        <f t="shared" si="36"/>
        <v>0.77656018298272234</v>
      </c>
    </row>
    <row r="110" spans="1:23" x14ac:dyDescent="0.2">
      <c r="A110" s="1">
        <v>41153</v>
      </c>
      <c r="B110" s="10">
        <v>2304.009</v>
      </c>
      <c r="C110" s="12">
        <f t="shared" si="34"/>
        <v>28005.031000000003</v>
      </c>
      <c r="D110" s="10">
        <v>19731.89066666667</v>
      </c>
      <c r="E110" s="13">
        <f t="shared" si="25"/>
        <v>332.51933333333727</v>
      </c>
      <c r="F110" s="9">
        <f t="shared" si="26"/>
        <v>1971.4896666666627</v>
      </c>
      <c r="G110" s="12">
        <f t="shared" si="35"/>
        <v>24751.309666666668</v>
      </c>
      <c r="H110" s="57"/>
      <c r="I110" s="57"/>
      <c r="J110" s="57"/>
      <c r="K110" s="54">
        <f t="shared" si="36"/>
        <v>0.79720592293506798</v>
      </c>
    </row>
    <row r="111" spans="1:23" x14ac:dyDescent="0.2">
      <c r="A111" s="1">
        <v>41183</v>
      </c>
      <c r="B111" s="10">
        <v>2158.5439999999999</v>
      </c>
      <c r="C111" s="12">
        <f>SUM(B100:B111)</f>
        <v>27529.954000000005</v>
      </c>
      <c r="D111" s="10">
        <v>20413.334333333332</v>
      </c>
      <c r="E111" s="13">
        <f t="shared" si="25"/>
        <v>681.44366666666247</v>
      </c>
      <c r="F111" s="9">
        <f t="shared" si="26"/>
        <v>1477.1003333333374</v>
      </c>
      <c r="G111" s="12">
        <f>SUM(F100:F111)</f>
        <v>24183.937000000005</v>
      </c>
      <c r="H111" s="57"/>
      <c r="I111" s="57"/>
      <c r="J111" s="57"/>
      <c r="K111" s="54">
        <f t="shared" si="36"/>
        <v>0.84408648324436708</v>
      </c>
    </row>
    <row r="112" spans="1:23" x14ac:dyDescent="0.2">
      <c r="A112" s="1">
        <v>41214</v>
      </c>
      <c r="B112" s="10">
        <v>2060.9659999999999</v>
      </c>
      <c r="C112" s="12">
        <f t="shared" si="34"/>
        <v>27487.764999999999</v>
      </c>
      <c r="D112" s="10">
        <v>20671.307000000001</v>
      </c>
      <c r="E112" s="13">
        <f t="shared" si="25"/>
        <v>257.97266666666837</v>
      </c>
      <c r="F112" s="9">
        <f t="shared" si="26"/>
        <v>1802.9933333333315</v>
      </c>
      <c r="G112" s="12">
        <f t="shared" si="35"/>
        <v>24481.184999999998</v>
      </c>
      <c r="H112" s="57"/>
      <c r="I112" s="57"/>
      <c r="J112" s="57"/>
      <c r="K112" s="54">
        <f t="shared" si="36"/>
        <v>0.84437526206349911</v>
      </c>
    </row>
    <row r="113" spans="1:11" x14ac:dyDescent="0.2">
      <c r="A113" s="1">
        <v>41244</v>
      </c>
      <c r="B113" s="10">
        <v>1932.97</v>
      </c>
      <c r="C113" s="12">
        <f t="shared" si="34"/>
        <v>27152.068000000007</v>
      </c>
      <c r="D113" s="10">
        <v>21238.187999999998</v>
      </c>
      <c r="E113" s="13">
        <f t="shared" si="25"/>
        <v>566.88099999999758</v>
      </c>
      <c r="F113" s="9">
        <f t="shared" si="26"/>
        <v>1366.0890000000024</v>
      </c>
      <c r="G113" s="12">
        <f t="shared" si="35"/>
        <v>24157.777000000006</v>
      </c>
      <c r="H113" s="57"/>
      <c r="I113" s="57"/>
      <c r="J113" s="57"/>
      <c r="K113" s="54">
        <f t="shared" si="36"/>
        <v>0.87914496437317036</v>
      </c>
    </row>
    <row r="114" spans="1:11" x14ac:dyDescent="0.2">
      <c r="A114" s="1">
        <v>41275</v>
      </c>
      <c r="B114" s="10">
        <v>1900.8589999999999</v>
      </c>
      <c r="C114" s="12">
        <f>SUM(B103:B114)</f>
        <v>26826.739000000005</v>
      </c>
      <c r="D114" s="10">
        <v>21841.699999999997</v>
      </c>
      <c r="E114" s="13">
        <f t="shared" si="25"/>
        <v>603.51199999999881</v>
      </c>
      <c r="F114" s="9">
        <f t="shared" si="26"/>
        <v>1297.3470000000011</v>
      </c>
      <c r="G114" s="12">
        <f t="shared" ref="G114" si="37">SUM(F103:F114)</f>
        <v>23745.431666666667</v>
      </c>
      <c r="H114" s="57"/>
      <c r="I114" s="57"/>
      <c r="J114" s="57"/>
      <c r="K114" s="54">
        <f>D114/G114</f>
        <v>0.91982745593380444</v>
      </c>
    </row>
    <row r="115" spans="1:11" x14ac:dyDescent="0.2">
      <c r="A115" s="1">
        <v>41306</v>
      </c>
      <c r="B115" s="10">
        <v>1795.105</v>
      </c>
      <c r="C115" s="12">
        <f t="shared" ref="C115:C125" si="38">SUM(B104:B115)</f>
        <v>26455.347000000002</v>
      </c>
      <c r="D115" s="10">
        <v>22408.259333333332</v>
      </c>
      <c r="E115" s="13">
        <f t="shared" si="25"/>
        <v>566.55933333333451</v>
      </c>
      <c r="F115" s="9">
        <f t="shared" si="26"/>
        <v>1228.5456666666655</v>
      </c>
      <c r="G115" s="12">
        <f>SUM(F104:F115)</f>
        <v>23155.386000000002</v>
      </c>
      <c r="H115" s="57"/>
      <c r="I115" s="57"/>
      <c r="J115" s="57"/>
      <c r="K115" s="54">
        <f>D115/G115</f>
        <v>0.96773421671024307</v>
      </c>
    </row>
    <row r="116" spans="1:11" x14ac:dyDescent="0.2">
      <c r="A116" s="1">
        <v>41334</v>
      </c>
      <c r="B116" s="10">
        <v>1859.386</v>
      </c>
      <c r="C116" s="12">
        <f t="shared" si="38"/>
        <v>25812.83</v>
      </c>
      <c r="D116" s="10">
        <v>22477.863333333331</v>
      </c>
      <c r="E116" s="13">
        <f t="shared" si="25"/>
        <v>69.60399999999936</v>
      </c>
      <c r="F116" s="9">
        <f t="shared" si="26"/>
        <v>1789.7820000000006</v>
      </c>
      <c r="G116" s="12">
        <f t="shared" ref="G116:G124" si="39">SUM(F105:F116)</f>
        <v>22709.197000000004</v>
      </c>
      <c r="H116" s="57"/>
      <c r="I116" s="57"/>
      <c r="J116" s="57"/>
      <c r="K116" s="54">
        <f t="shared" ref="K116:K125" si="40">D116/G116</f>
        <v>0.98981321679200407</v>
      </c>
    </row>
    <row r="117" spans="1:11" x14ac:dyDescent="0.2">
      <c r="A117" s="1">
        <v>41365</v>
      </c>
      <c r="B117" s="10">
        <v>1764.0129999999999</v>
      </c>
      <c r="C117" s="12">
        <f t="shared" si="38"/>
        <v>25264.493999999999</v>
      </c>
      <c r="D117" s="10">
        <v>21876.96266666667</v>
      </c>
      <c r="E117" s="13">
        <f t="shared" si="25"/>
        <v>-600.90066666666098</v>
      </c>
      <c r="F117" s="9">
        <f t="shared" si="26"/>
        <v>2364.9136666666609</v>
      </c>
      <c r="G117" s="12">
        <f t="shared" si="39"/>
        <v>22784.05899999999</v>
      </c>
      <c r="H117" s="57"/>
      <c r="I117" s="57"/>
      <c r="J117" s="57"/>
      <c r="K117" s="54">
        <f t="shared" si="40"/>
        <v>0.96018723734285794</v>
      </c>
    </row>
    <row r="118" spans="1:11" x14ac:dyDescent="0.2">
      <c r="A118" s="1">
        <v>41395</v>
      </c>
      <c r="B118" s="10">
        <v>1891.3989999999999</v>
      </c>
      <c r="C118" s="12">
        <f t="shared" si="38"/>
        <v>24915.331999999999</v>
      </c>
      <c r="D118" s="10">
        <v>21460.786</v>
      </c>
      <c r="E118" s="13">
        <f t="shared" si="25"/>
        <v>-416.17666666666992</v>
      </c>
      <c r="F118" s="9">
        <f t="shared" si="26"/>
        <v>2307.5756666666698</v>
      </c>
      <c r="G118" s="12">
        <f t="shared" si="39"/>
        <v>22850.032666666666</v>
      </c>
      <c r="H118" s="57"/>
      <c r="I118" s="57"/>
      <c r="J118" s="57"/>
      <c r="K118" s="54">
        <f t="shared" si="40"/>
        <v>0.93920154570749126</v>
      </c>
    </row>
    <row r="119" spans="1:11" x14ac:dyDescent="0.2">
      <c r="A119" s="1">
        <v>41426</v>
      </c>
      <c r="B119" s="10">
        <v>1800.2360000000001</v>
      </c>
      <c r="C119" s="12">
        <f t="shared" si="38"/>
        <v>24175.332999999999</v>
      </c>
      <c r="D119" s="10">
        <v>20772.447333333334</v>
      </c>
      <c r="E119" s="13">
        <f t="shared" si="25"/>
        <v>-688.33866666666654</v>
      </c>
      <c r="F119" s="9">
        <f t="shared" si="26"/>
        <v>2488.5746666666664</v>
      </c>
      <c r="G119" s="12">
        <f>SUM(F108:F119)</f>
        <v>22701.920666666669</v>
      </c>
      <c r="H119" s="57"/>
      <c r="I119" s="57"/>
      <c r="J119" s="57"/>
      <c r="K119" s="54">
        <f t="shared" si="40"/>
        <v>0.91500836595881552</v>
      </c>
    </row>
    <row r="120" spans="1:11" x14ac:dyDescent="0.2">
      <c r="A120" s="1">
        <v>41456</v>
      </c>
      <c r="B120" s="10">
        <v>1640.1210000000001</v>
      </c>
      <c r="C120" s="12">
        <f t="shared" si="38"/>
        <v>23601.968999999997</v>
      </c>
      <c r="D120" s="10">
        <v>20167.822666666667</v>
      </c>
      <c r="E120" s="13">
        <f t="shared" si="25"/>
        <v>-604.6246666666666</v>
      </c>
      <c r="F120" s="9">
        <f t="shared" si="26"/>
        <v>2244.7456666666667</v>
      </c>
      <c r="G120" s="12">
        <f t="shared" si="39"/>
        <v>22701.356666666667</v>
      </c>
      <c r="H120" s="57"/>
      <c r="I120" s="57"/>
      <c r="J120" s="57"/>
      <c r="K120" s="54">
        <f t="shared" si="40"/>
        <v>0.88839724263175457</v>
      </c>
    </row>
    <row r="121" spans="1:11" x14ac:dyDescent="0.2">
      <c r="A121" s="1">
        <v>41487</v>
      </c>
      <c r="B121" s="10">
        <v>1999.3309999999999</v>
      </c>
      <c r="C121" s="12">
        <f t="shared" si="38"/>
        <v>23106.938999999998</v>
      </c>
      <c r="D121" s="10">
        <v>19651.202000000001</v>
      </c>
      <c r="E121" s="13">
        <f t="shared" si="25"/>
        <v>-516.62066666666578</v>
      </c>
      <c r="F121" s="9">
        <f t="shared" si="26"/>
        <v>2515.9516666666659</v>
      </c>
      <c r="G121" s="12">
        <f t="shared" si="39"/>
        <v>22855.10833333333</v>
      </c>
      <c r="H121" s="57"/>
      <c r="I121" s="57"/>
      <c r="J121" s="57"/>
      <c r="K121" s="54">
        <f t="shared" si="40"/>
        <v>0.85981662013561533</v>
      </c>
    </row>
    <row r="122" spans="1:11" x14ac:dyDescent="0.2">
      <c r="A122" s="1">
        <v>41518</v>
      </c>
      <c r="B122" s="10">
        <v>1706.874</v>
      </c>
      <c r="C122" s="12">
        <f t="shared" si="38"/>
        <v>22509.803999999996</v>
      </c>
      <c r="D122" s="10">
        <v>19226.104333333333</v>
      </c>
      <c r="E122" s="13">
        <f t="shared" si="25"/>
        <v>-425.09766666666837</v>
      </c>
      <c r="F122" s="9">
        <f t="shared" si="26"/>
        <v>2131.9716666666682</v>
      </c>
      <c r="G122" s="12">
        <f t="shared" si="39"/>
        <v>23015.590333333337</v>
      </c>
      <c r="H122" s="57"/>
      <c r="I122" s="57"/>
      <c r="J122" s="57"/>
      <c r="K122" s="54">
        <f t="shared" si="40"/>
        <v>0.83535134467041172</v>
      </c>
    </row>
    <row r="123" spans="1:11" x14ac:dyDescent="0.2">
      <c r="A123" s="1">
        <v>41548</v>
      </c>
      <c r="B123" s="10">
        <v>1492.0360000000001</v>
      </c>
      <c r="C123" s="12">
        <f t="shared" si="38"/>
        <v>21843.295999999998</v>
      </c>
      <c r="D123" s="10">
        <v>18914.130999999998</v>
      </c>
      <c r="E123" s="13">
        <f t="shared" si="25"/>
        <v>-311.97333333333518</v>
      </c>
      <c r="F123" s="9">
        <f t="shared" si="26"/>
        <v>1804.0093333333352</v>
      </c>
      <c r="G123" s="12">
        <f t="shared" si="39"/>
        <v>23342.49933333333</v>
      </c>
      <c r="H123" s="57"/>
      <c r="I123" s="57"/>
      <c r="J123" s="57"/>
      <c r="K123" s="54">
        <f t="shared" si="40"/>
        <v>0.81028731027917067</v>
      </c>
    </row>
    <row r="124" spans="1:11" x14ac:dyDescent="0.2">
      <c r="A124" s="1">
        <v>41579</v>
      </c>
      <c r="B124" s="10">
        <v>1390.86</v>
      </c>
      <c r="C124" s="12">
        <f t="shared" si="38"/>
        <v>21173.19</v>
      </c>
      <c r="D124" s="10">
        <v>18599.129666666668</v>
      </c>
      <c r="E124" s="13">
        <f t="shared" si="25"/>
        <v>-315.00133333332997</v>
      </c>
      <c r="F124" s="9">
        <f t="shared" si="26"/>
        <v>1705.8613333333299</v>
      </c>
      <c r="G124" s="12">
        <f t="shared" si="39"/>
        <v>23245.367333333335</v>
      </c>
      <c r="H124" s="57"/>
      <c r="I124" s="57"/>
      <c r="J124" s="57"/>
      <c r="K124" s="54">
        <f t="shared" si="40"/>
        <v>0.80012199420036412</v>
      </c>
    </row>
    <row r="125" spans="1:11" x14ac:dyDescent="0.2">
      <c r="A125" s="1">
        <v>41609</v>
      </c>
      <c r="B125" s="10">
        <v>1261.902</v>
      </c>
      <c r="C125" s="12">
        <f t="shared" si="38"/>
        <v>20502.122000000003</v>
      </c>
      <c r="D125" s="10">
        <v>18327.819666666666</v>
      </c>
      <c r="E125" s="13">
        <f t="shared" si="25"/>
        <v>-271.31000000000131</v>
      </c>
      <c r="F125" s="9">
        <f t="shared" si="26"/>
        <v>1533.2120000000014</v>
      </c>
      <c r="G125" s="12">
        <f>SUM(F114:F125)</f>
        <v>23412.490333333335</v>
      </c>
      <c r="H125" s="57"/>
      <c r="I125" s="57"/>
      <c r="J125" s="57"/>
      <c r="K125" s="54">
        <f t="shared" si="40"/>
        <v>0.78282230577464829</v>
      </c>
    </row>
    <row r="126" spans="1:11" x14ac:dyDescent="0.2">
      <c r="A126" s="1">
        <v>41640</v>
      </c>
      <c r="B126" s="10">
        <v>1286.21</v>
      </c>
      <c r="C126" s="12">
        <f>SUM(B115:B126)</f>
        <v>19887.472999999998</v>
      </c>
      <c r="D126" s="10">
        <v>18029.085000000003</v>
      </c>
      <c r="E126" s="13">
        <f t="shared" ref="E126" si="41">D126-D125</f>
        <v>-298.73466666666354</v>
      </c>
      <c r="F126" s="9">
        <f t="shared" si="26"/>
        <v>1584.9446666666636</v>
      </c>
      <c r="G126" s="12">
        <f>SUM(F115:F126)</f>
        <v>23700.087999999996</v>
      </c>
      <c r="H126" s="57"/>
      <c r="I126" s="57"/>
      <c r="J126" s="57"/>
      <c r="K126" s="54">
        <f t="shared" ref="K126" si="42">D126/G126</f>
        <v>0.7607180614688015</v>
      </c>
    </row>
    <row r="127" spans="1:11" x14ac:dyDescent="0.2">
      <c r="A127" s="1">
        <v>41671</v>
      </c>
      <c r="B127" s="10">
        <v>1406.556</v>
      </c>
      <c r="C127" s="12">
        <f t="shared" ref="C127:C149" si="43">SUM(B116:B127)</f>
        <v>19498.923999999999</v>
      </c>
      <c r="D127" s="10">
        <v>17601.07533333333</v>
      </c>
      <c r="E127" s="13">
        <f t="shared" ref="E127:E149" si="44">D127-D126</f>
        <v>-428.00966666667227</v>
      </c>
      <c r="F127" s="9">
        <f t="shared" si="26"/>
        <v>1834.5656666666723</v>
      </c>
      <c r="G127" s="12">
        <f t="shared" ref="G127:G136" si="45">SUM(F116:F127)</f>
        <v>24306.108000000004</v>
      </c>
      <c r="H127" s="57"/>
      <c r="I127" s="57"/>
      <c r="J127" s="57"/>
      <c r="K127" s="54">
        <f t="shared" ref="K127:K136" si="46">D127/G127</f>
        <v>0.72414206887146748</v>
      </c>
    </row>
    <row r="128" spans="1:11" x14ac:dyDescent="0.2">
      <c r="A128" s="1">
        <v>41699</v>
      </c>
      <c r="B128" s="10">
        <v>1466.6949999999999</v>
      </c>
      <c r="C128" s="12">
        <f t="shared" si="43"/>
        <v>19106.233</v>
      </c>
      <c r="D128" s="10">
        <v>17228.892</v>
      </c>
      <c r="E128" s="13">
        <f t="shared" si="44"/>
        <v>-372.18333333333067</v>
      </c>
      <c r="F128" s="9">
        <f t="shared" si="26"/>
        <v>1838.8783333333306</v>
      </c>
      <c r="G128" s="12">
        <f t="shared" si="45"/>
        <v>24355.204333333328</v>
      </c>
      <c r="H128" s="57"/>
      <c r="I128" s="57"/>
      <c r="J128" s="57"/>
      <c r="K128" s="54">
        <f t="shared" si="46"/>
        <v>0.70740083984514046</v>
      </c>
    </row>
    <row r="129" spans="1:11" x14ac:dyDescent="0.2">
      <c r="A129" s="1">
        <v>41730</v>
      </c>
      <c r="B129" s="10">
        <v>1347.4079999999999</v>
      </c>
      <c r="C129" s="12">
        <f t="shared" si="43"/>
        <v>18689.628000000001</v>
      </c>
      <c r="D129" s="10">
        <v>16791.217666666664</v>
      </c>
      <c r="E129" s="13">
        <f t="shared" si="44"/>
        <v>-437.67433333333611</v>
      </c>
      <c r="F129" s="9">
        <f t="shared" si="26"/>
        <v>1785.082333333336</v>
      </c>
      <c r="G129" s="12">
        <f t="shared" si="45"/>
        <v>23775.373000000003</v>
      </c>
      <c r="H129" s="57"/>
      <c r="I129" s="57"/>
      <c r="J129" s="57"/>
      <c r="K129" s="54">
        <f t="shared" si="46"/>
        <v>0.70624413197078595</v>
      </c>
    </row>
    <row r="130" spans="1:11" x14ac:dyDescent="0.2">
      <c r="A130" s="1">
        <v>41760</v>
      </c>
      <c r="B130" s="10">
        <v>1522.181</v>
      </c>
      <c r="C130" s="12">
        <f t="shared" si="43"/>
        <v>18320.41</v>
      </c>
      <c r="D130" s="10">
        <v>16511.637999999999</v>
      </c>
      <c r="E130" s="13">
        <f t="shared" si="44"/>
        <v>-279.57966666666471</v>
      </c>
      <c r="F130" s="9">
        <f t="shared" si="26"/>
        <v>1801.7606666666647</v>
      </c>
      <c r="G130" s="12">
        <f t="shared" si="45"/>
        <v>23269.558000000001</v>
      </c>
      <c r="H130" s="57"/>
      <c r="I130" s="57"/>
      <c r="J130" s="57"/>
      <c r="K130" s="54">
        <f t="shared" si="46"/>
        <v>0.70958107584166397</v>
      </c>
    </row>
    <row r="131" spans="1:11" x14ac:dyDescent="0.2">
      <c r="A131" s="1">
        <v>41791</v>
      </c>
      <c r="B131" s="10">
        <v>1543.9449999999999</v>
      </c>
      <c r="C131" s="12">
        <f t="shared" si="43"/>
        <v>18064.118999999999</v>
      </c>
      <c r="D131" s="10">
        <v>15825.954</v>
      </c>
      <c r="E131" s="13">
        <f t="shared" si="44"/>
        <v>-685.68399999999929</v>
      </c>
      <c r="F131" s="9">
        <f t="shared" si="26"/>
        <v>2229.628999999999</v>
      </c>
      <c r="G131" s="12">
        <f t="shared" si="45"/>
        <v>23010.612333333338</v>
      </c>
      <c r="H131" s="57"/>
      <c r="I131" s="57"/>
      <c r="J131" s="57"/>
      <c r="K131" s="54">
        <f t="shared" si="46"/>
        <v>0.68776761655640117</v>
      </c>
    </row>
    <row r="132" spans="1:11" x14ac:dyDescent="0.2">
      <c r="A132" s="1">
        <v>41821</v>
      </c>
      <c r="B132" s="10">
        <v>1409.491</v>
      </c>
      <c r="C132" s="12">
        <f t="shared" si="43"/>
        <v>17833.489000000001</v>
      </c>
      <c r="D132" s="10">
        <v>15311.760333333334</v>
      </c>
      <c r="E132" s="13">
        <f t="shared" si="44"/>
        <v>-514.1936666666661</v>
      </c>
      <c r="F132" s="9">
        <f t="shared" si="26"/>
        <v>1923.6846666666661</v>
      </c>
      <c r="G132" s="12">
        <f t="shared" si="45"/>
        <v>22689.551333333337</v>
      </c>
      <c r="H132" s="57"/>
      <c r="I132" s="57"/>
      <c r="J132" s="57"/>
      <c r="K132" s="54">
        <f t="shared" si="46"/>
        <v>0.67483751037592121</v>
      </c>
    </row>
    <row r="133" spans="1:11" x14ac:dyDescent="0.2">
      <c r="A133" s="1">
        <v>41852</v>
      </c>
      <c r="B133" s="10">
        <v>1694.9010000000001</v>
      </c>
      <c r="C133" s="12">
        <f t="shared" si="43"/>
        <v>17529.059000000001</v>
      </c>
      <c r="D133" s="10">
        <v>14760.142666666667</v>
      </c>
      <c r="E133" s="13">
        <f t="shared" si="44"/>
        <v>-551.61766666666699</v>
      </c>
      <c r="F133" s="9">
        <f t="shared" si="26"/>
        <v>2246.5186666666668</v>
      </c>
      <c r="G133" s="12">
        <f t="shared" si="45"/>
        <v>22420.118333333336</v>
      </c>
      <c r="H133" s="57"/>
      <c r="I133" s="57"/>
      <c r="J133" s="57"/>
      <c r="K133" s="54">
        <f t="shared" si="46"/>
        <v>0.65834365578355925</v>
      </c>
    </row>
    <row r="134" spans="1:11" x14ac:dyDescent="0.2">
      <c r="A134" s="1">
        <v>41883</v>
      </c>
      <c r="B134" s="10">
        <v>1545.104</v>
      </c>
      <c r="C134" s="12">
        <f t="shared" si="43"/>
        <v>17367.289000000001</v>
      </c>
      <c r="D134" s="10">
        <v>14651.229666666666</v>
      </c>
      <c r="E134" s="13">
        <f t="shared" si="44"/>
        <v>-108.91300000000047</v>
      </c>
      <c r="F134" s="9">
        <f t="shared" si="26"/>
        <v>1654.0170000000005</v>
      </c>
      <c r="G134" s="12">
        <f t="shared" si="45"/>
        <v>21942.163666666664</v>
      </c>
      <c r="H134" s="57"/>
      <c r="I134" s="57"/>
      <c r="J134" s="57"/>
      <c r="K134" s="54">
        <f t="shared" si="46"/>
        <v>0.66772037111928095</v>
      </c>
    </row>
    <row r="135" spans="1:11" x14ac:dyDescent="0.2">
      <c r="A135" s="1">
        <v>41913</v>
      </c>
      <c r="B135" s="10">
        <v>1642.816</v>
      </c>
      <c r="C135" s="12">
        <f t="shared" si="43"/>
        <v>17518.069</v>
      </c>
      <c r="D135" s="10">
        <v>14533.943333333335</v>
      </c>
      <c r="E135" s="13">
        <f t="shared" si="44"/>
        <v>-117.28633333333164</v>
      </c>
      <c r="F135" s="9">
        <f t="shared" si="26"/>
        <v>1760.1023333333317</v>
      </c>
      <c r="G135" s="12">
        <f t="shared" si="45"/>
        <v>21898.256666666664</v>
      </c>
      <c r="H135" s="57"/>
      <c r="I135" s="57"/>
      <c r="J135" s="57"/>
      <c r="K135" s="54">
        <f t="shared" si="46"/>
        <v>0.6637032141219158</v>
      </c>
    </row>
    <row r="136" spans="1:11" x14ac:dyDescent="0.2">
      <c r="A136" s="1">
        <v>41944</v>
      </c>
      <c r="B136" s="10">
        <v>1288.934</v>
      </c>
      <c r="C136" s="12">
        <f t="shared" si="43"/>
        <v>17416.143</v>
      </c>
      <c r="D136" s="10">
        <v>14477.165333333332</v>
      </c>
      <c r="E136" s="13">
        <f t="shared" si="44"/>
        <v>-56.778000000002066</v>
      </c>
      <c r="F136" s="9">
        <f t="shared" si="26"/>
        <v>1345.712000000002</v>
      </c>
      <c r="G136" s="12">
        <f t="shared" si="45"/>
        <v>21538.107333333333</v>
      </c>
      <c r="H136" s="57"/>
      <c r="I136" s="57"/>
      <c r="J136" s="57"/>
      <c r="K136" s="54">
        <f t="shared" si="46"/>
        <v>0.67216515867797855</v>
      </c>
    </row>
    <row r="137" spans="1:11" x14ac:dyDescent="0.2">
      <c r="A137" s="1">
        <v>41974</v>
      </c>
      <c r="B137" s="10">
        <v>1131.4849999999999</v>
      </c>
      <c r="C137" s="12">
        <f t="shared" si="43"/>
        <v>17285.725999999999</v>
      </c>
      <c r="D137" s="10">
        <v>14429.056333333332</v>
      </c>
      <c r="E137" s="13">
        <f t="shared" si="44"/>
        <v>-48.109000000000378</v>
      </c>
      <c r="F137" s="9">
        <f t="shared" si="26"/>
        <v>1179.5940000000003</v>
      </c>
      <c r="G137" s="12">
        <f>SUM(F126:F137)</f>
        <v>21184.489333333338</v>
      </c>
      <c r="H137" s="57"/>
      <c r="I137" s="57"/>
      <c r="J137" s="57"/>
      <c r="K137" s="54">
        <f>D137/G137</f>
        <v>0.68111419191160405</v>
      </c>
    </row>
    <row r="138" spans="1:11" x14ac:dyDescent="0.2">
      <c r="A138" s="1">
        <v>42005</v>
      </c>
      <c r="B138" s="10">
        <v>1394.576</v>
      </c>
      <c r="C138" s="12">
        <f t="shared" si="43"/>
        <v>17394.092000000001</v>
      </c>
      <c r="D138" s="10">
        <v>14355.671666666667</v>
      </c>
      <c r="E138" s="13">
        <f t="shared" si="44"/>
        <v>-73.384666666664998</v>
      </c>
      <c r="F138" s="9">
        <f t="shared" si="26"/>
        <v>1467.960666666665</v>
      </c>
      <c r="G138" s="12">
        <f t="shared" ref="G138:G148" si="47">SUM(F127:F138)</f>
        <v>21067.505333333338</v>
      </c>
      <c r="H138" s="57"/>
      <c r="I138" s="57"/>
      <c r="J138" s="57"/>
      <c r="K138" s="54">
        <f t="shared" ref="K138:K149" si="48">D138/G138</f>
        <v>0.68141298362236069</v>
      </c>
    </row>
    <row r="139" spans="1:11" x14ac:dyDescent="0.2">
      <c r="A139" s="1">
        <v>42036</v>
      </c>
      <c r="B139" s="10">
        <v>1272.617</v>
      </c>
      <c r="C139" s="12">
        <f t="shared" si="43"/>
        <v>17260.152999999998</v>
      </c>
      <c r="D139" s="10">
        <v>14064.987333333333</v>
      </c>
      <c r="E139" s="13">
        <f t="shared" si="44"/>
        <v>-290.68433333333451</v>
      </c>
      <c r="F139" s="9">
        <f t="shared" si="26"/>
        <v>1563.3013333333345</v>
      </c>
      <c r="G139" s="12">
        <f t="shared" si="47"/>
        <v>20796.240999999998</v>
      </c>
      <c r="H139" s="57"/>
      <c r="I139" s="57"/>
      <c r="J139" s="57"/>
      <c r="K139" s="54">
        <f t="shared" si="48"/>
        <v>0.67632354007309947</v>
      </c>
    </row>
    <row r="140" spans="1:11" x14ac:dyDescent="0.2">
      <c r="A140" s="1">
        <v>42064</v>
      </c>
      <c r="B140" s="10">
        <v>1295.231</v>
      </c>
      <c r="C140" s="12">
        <f t="shared" si="43"/>
        <v>17088.689000000002</v>
      </c>
      <c r="D140" s="10">
        <v>13668.048666666667</v>
      </c>
      <c r="E140" s="13">
        <f t="shared" si="44"/>
        <v>-396.93866666666509</v>
      </c>
      <c r="F140" s="9">
        <f t="shared" si="26"/>
        <v>1692.1696666666651</v>
      </c>
      <c r="G140" s="12">
        <f t="shared" si="47"/>
        <v>20649.532333333329</v>
      </c>
      <c r="H140" s="57"/>
      <c r="I140" s="57"/>
      <c r="J140" s="57"/>
      <c r="K140" s="54">
        <f t="shared" si="48"/>
        <v>0.66190596697452264</v>
      </c>
    </row>
    <row r="141" spans="1:11" x14ac:dyDescent="0.2">
      <c r="A141" s="1">
        <v>42095</v>
      </c>
      <c r="B141" s="10">
        <v>1441.2670000000001</v>
      </c>
      <c r="C141" s="12">
        <f t="shared" si="43"/>
        <v>17182.548000000003</v>
      </c>
      <c r="D141" s="10">
        <v>13309.362000000001</v>
      </c>
      <c r="E141" s="13">
        <f t="shared" si="44"/>
        <v>-358.6866666666665</v>
      </c>
      <c r="F141" s="9">
        <f t="shared" si="26"/>
        <v>1799.9536666666665</v>
      </c>
      <c r="G141" s="12">
        <f t="shared" si="47"/>
        <v>20664.403666666662</v>
      </c>
      <c r="H141" s="57"/>
      <c r="I141" s="57"/>
      <c r="J141" s="57"/>
      <c r="K141" s="54">
        <f t="shared" si="48"/>
        <v>0.64407191297124478</v>
      </c>
    </row>
    <row r="142" spans="1:11" x14ac:dyDescent="0.2">
      <c r="A142" s="1">
        <v>42125</v>
      </c>
      <c r="B142" s="10">
        <v>1548.691</v>
      </c>
      <c r="C142" s="12">
        <f t="shared" si="43"/>
        <v>17209.058000000001</v>
      </c>
      <c r="D142" s="10">
        <v>13071.044666666667</v>
      </c>
      <c r="E142" s="13">
        <f t="shared" si="44"/>
        <v>-238.31733333333432</v>
      </c>
      <c r="F142" s="9">
        <f t="shared" si="26"/>
        <v>1787.0083333333343</v>
      </c>
      <c r="G142" s="12">
        <f t="shared" si="47"/>
        <v>20649.651333333335</v>
      </c>
      <c r="H142" s="57"/>
      <c r="I142" s="57"/>
      <c r="J142" s="57"/>
      <c r="K142" s="54">
        <f t="shared" si="48"/>
        <v>0.6329910590580754</v>
      </c>
    </row>
    <row r="143" spans="1:11" x14ac:dyDescent="0.2">
      <c r="A143" s="1">
        <v>42156</v>
      </c>
      <c r="B143" s="10">
        <v>1443.46</v>
      </c>
      <c r="C143" s="12">
        <f t="shared" si="43"/>
        <v>17108.573</v>
      </c>
      <c r="D143" s="10">
        <v>12813.576666666668</v>
      </c>
      <c r="E143" s="13">
        <f t="shared" si="44"/>
        <v>-257.46799999999894</v>
      </c>
      <c r="F143" s="9">
        <f t="shared" si="26"/>
        <v>1700.927999999999</v>
      </c>
      <c r="G143" s="12">
        <f t="shared" si="47"/>
        <v>20120.950333333334</v>
      </c>
      <c r="H143" s="57"/>
      <c r="I143" s="57"/>
      <c r="J143" s="57"/>
      <c r="K143" s="54">
        <f t="shared" si="48"/>
        <v>0.63682760776160163</v>
      </c>
    </row>
    <row r="144" spans="1:11" x14ac:dyDescent="0.2">
      <c r="A144" s="1">
        <v>42186</v>
      </c>
      <c r="B144" s="10">
        <v>1591.615</v>
      </c>
      <c r="C144" s="12">
        <f t="shared" si="43"/>
        <v>17290.697</v>
      </c>
      <c r="D144" s="10">
        <v>12604.812666666667</v>
      </c>
      <c r="E144" s="13">
        <f t="shared" si="44"/>
        <v>-208.76400000000103</v>
      </c>
      <c r="F144" s="9">
        <f t="shared" si="26"/>
        <v>1800.379000000001</v>
      </c>
      <c r="G144" s="12">
        <f t="shared" si="47"/>
        <v>19997.644666666667</v>
      </c>
      <c r="H144" s="57"/>
      <c r="I144" s="57"/>
      <c r="J144" s="57"/>
      <c r="K144" s="54">
        <f t="shared" si="48"/>
        <v>0.63031486341374798</v>
      </c>
    </row>
    <row r="145" spans="1:11" x14ac:dyDescent="0.2">
      <c r="A145" s="1">
        <v>42217</v>
      </c>
      <c r="B145" s="10">
        <v>1854.799</v>
      </c>
      <c r="C145" s="12">
        <f t="shared" si="43"/>
        <v>17450.595000000001</v>
      </c>
      <c r="D145" s="10">
        <v>12599.234000000002</v>
      </c>
      <c r="E145" s="13">
        <f t="shared" si="44"/>
        <v>-5.5786666666645033</v>
      </c>
      <c r="F145" s="9">
        <f t="shared" si="26"/>
        <v>1860.3776666666645</v>
      </c>
      <c r="G145" s="12">
        <f t="shared" si="47"/>
        <v>19611.503666666664</v>
      </c>
      <c r="H145" s="57"/>
      <c r="I145" s="57"/>
      <c r="J145" s="57"/>
      <c r="K145" s="54">
        <f t="shared" si="48"/>
        <v>0.64244099861729131</v>
      </c>
    </row>
    <row r="146" spans="1:11" x14ac:dyDescent="0.2">
      <c r="A146" s="1">
        <v>42248</v>
      </c>
      <c r="B146" s="10">
        <v>1671.028</v>
      </c>
      <c r="C146" s="12">
        <f t="shared" si="43"/>
        <v>17576.519</v>
      </c>
      <c r="D146" s="10">
        <v>12819.195000000002</v>
      </c>
      <c r="E146" s="13">
        <f t="shared" si="44"/>
        <v>219.96099999999933</v>
      </c>
      <c r="F146" s="9">
        <f t="shared" si="26"/>
        <v>1451.0670000000007</v>
      </c>
      <c r="G146" s="12">
        <f t="shared" si="47"/>
        <v>19408.553666666663</v>
      </c>
      <c r="H146" s="57"/>
      <c r="I146" s="57"/>
      <c r="J146" s="57"/>
      <c r="K146" s="54">
        <f t="shared" si="48"/>
        <v>0.66049202945072638</v>
      </c>
    </row>
    <row r="147" spans="1:11" x14ac:dyDescent="0.2">
      <c r="A147" s="1">
        <v>42278</v>
      </c>
      <c r="B147" s="10">
        <v>1771.3779999999999</v>
      </c>
      <c r="C147" s="12">
        <f t="shared" si="43"/>
        <v>17705.080999999998</v>
      </c>
      <c r="D147" s="10">
        <v>13187.985999999999</v>
      </c>
      <c r="E147" s="13">
        <f t="shared" si="44"/>
        <v>368.79099999999744</v>
      </c>
      <c r="F147" s="9">
        <f t="shared" si="26"/>
        <v>1402.5870000000025</v>
      </c>
      <c r="G147" s="12">
        <f t="shared" si="47"/>
        <v>19051.038333333334</v>
      </c>
      <c r="H147" s="57"/>
      <c r="I147" s="57"/>
      <c r="J147" s="57"/>
      <c r="K147" s="54">
        <f t="shared" si="48"/>
        <v>0.69224499836973008</v>
      </c>
    </row>
    <row r="148" spans="1:11" x14ac:dyDescent="0.2">
      <c r="A148" s="1">
        <v>42309</v>
      </c>
      <c r="B148" s="10">
        <v>1448.5170000000001</v>
      </c>
      <c r="C148" s="12">
        <f t="shared" si="43"/>
        <v>17864.663999999997</v>
      </c>
      <c r="D148" s="10">
        <v>13737.379333333332</v>
      </c>
      <c r="E148" s="13">
        <f t="shared" si="44"/>
        <v>549.39333333333343</v>
      </c>
      <c r="F148" s="9">
        <f t="shared" si="26"/>
        <v>899.12366666666662</v>
      </c>
      <c r="G148" s="12">
        <f t="shared" si="47"/>
        <v>18604.449999999997</v>
      </c>
      <c r="H148" s="57"/>
      <c r="I148" s="57"/>
      <c r="J148" s="57"/>
      <c r="K148" s="54">
        <f t="shared" si="48"/>
        <v>0.73839212303149704</v>
      </c>
    </row>
    <row r="149" spans="1:11" x14ac:dyDescent="0.2">
      <c r="A149" s="1">
        <v>42339</v>
      </c>
      <c r="B149" s="10">
        <v>1616.6569999999999</v>
      </c>
      <c r="C149" s="12">
        <f t="shared" si="43"/>
        <v>18349.836000000003</v>
      </c>
      <c r="D149" s="10">
        <v>14233.117</v>
      </c>
      <c r="E149" s="13">
        <f t="shared" si="44"/>
        <v>495.73766666666779</v>
      </c>
      <c r="F149" s="9">
        <f t="shared" si="26"/>
        <v>1120.9193333333321</v>
      </c>
      <c r="G149" s="12">
        <f>SUM(F138:F149)</f>
        <v>18545.775333333328</v>
      </c>
      <c r="H149" s="57"/>
      <c r="I149" s="57"/>
      <c r="J149" s="57"/>
      <c r="K149" s="54">
        <f t="shared" si="48"/>
        <v>0.76745872006861027</v>
      </c>
    </row>
    <row r="150" spans="1:11" x14ac:dyDescent="0.2">
      <c r="A150" s="1">
        <v>42370</v>
      </c>
      <c r="B150" s="10">
        <v>1762.0640000000001</v>
      </c>
      <c r="C150" s="12">
        <f t="shared" ref="C150:C161" si="49">SUM(B139:B150)</f>
        <v>18717.324000000001</v>
      </c>
      <c r="D150" s="10">
        <v>14754.177333333335</v>
      </c>
      <c r="E150" s="13">
        <f>D150-D149</f>
        <v>521.06033333333471</v>
      </c>
      <c r="F150" s="9">
        <f t="shared" si="26"/>
        <v>1241.0036666666654</v>
      </c>
      <c r="G150" s="12">
        <f t="shared" ref="G150" si="50">SUM(F139:F150)</f>
        <v>18318.818333333333</v>
      </c>
      <c r="H150" s="57"/>
      <c r="I150" s="57"/>
      <c r="J150" s="57"/>
      <c r="K150" s="54">
        <f t="shared" ref="K150" si="51">D150/G150</f>
        <v>0.80541097492551161</v>
      </c>
    </row>
    <row r="151" spans="1:11" x14ac:dyDescent="0.2">
      <c r="A151" s="1">
        <v>42401</v>
      </c>
      <c r="B151" s="10">
        <v>1530.829</v>
      </c>
      <c r="C151" s="12">
        <f t="shared" si="49"/>
        <v>18975.536</v>
      </c>
      <c r="D151" s="10">
        <v>15043.154999999999</v>
      </c>
      <c r="E151" s="13">
        <f t="shared" ref="E151:E161" si="52">D151-D150</f>
        <v>288.97766666666394</v>
      </c>
      <c r="F151" s="9">
        <f t="shared" si="26"/>
        <v>1241.851333333336</v>
      </c>
      <c r="G151" s="12">
        <f t="shared" ref="G151:G160" si="53">SUM(F140:F151)</f>
        <v>17997.368333333336</v>
      </c>
      <c r="H151" s="57"/>
      <c r="I151" s="57"/>
      <c r="J151" s="57"/>
      <c r="K151" s="54">
        <f t="shared" ref="K151:K161" si="54">D151/G151</f>
        <v>0.83585303814326173</v>
      </c>
    </row>
    <row r="152" spans="1:11" x14ac:dyDescent="0.2">
      <c r="A152" s="1">
        <v>42430</v>
      </c>
      <c r="B152" s="10">
        <v>1518.163</v>
      </c>
      <c r="C152" s="12">
        <f t="shared" si="49"/>
        <v>19198.468000000001</v>
      </c>
      <c r="D152" s="10">
        <v>15303.370333333334</v>
      </c>
      <c r="E152" s="13">
        <f t="shared" si="52"/>
        <v>260.21533333333537</v>
      </c>
      <c r="F152" s="9">
        <f t="shared" si="26"/>
        <v>1257.9476666666646</v>
      </c>
      <c r="G152" s="12">
        <f t="shared" si="53"/>
        <v>17563.14633333333</v>
      </c>
      <c r="H152" s="57"/>
      <c r="I152" s="57"/>
      <c r="J152" s="57"/>
      <c r="K152" s="54">
        <f t="shared" si="54"/>
        <v>0.87133421557211888</v>
      </c>
    </row>
    <row r="153" spans="1:11" x14ac:dyDescent="0.2">
      <c r="A153" s="1">
        <v>42461</v>
      </c>
      <c r="B153" s="10">
        <v>1671.58</v>
      </c>
      <c r="C153" s="12">
        <f t="shared" si="49"/>
        <v>19428.780999999995</v>
      </c>
      <c r="D153" s="10">
        <v>15296.151333333333</v>
      </c>
      <c r="E153" s="13">
        <f t="shared" si="52"/>
        <v>-7.2190000000009604</v>
      </c>
      <c r="F153" s="9">
        <f t="shared" si="26"/>
        <v>1678.7990000000009</v>
      </c>
      <c r="G153" s="12">
        <f>SUM(F142:F153)</f>
        <v>17441.991666666669</v>
      </c>
      <c r="H153" s="57"/>
      <c r="I153" s="57"/>
      <c r="J153" s="57"/>
      <c r="K153" s="54">
        <f t="shared" si="54"/>
        <v>0.87697274632723032</v>
      </c>
    </row>
    <row r="154" spans="1:11" x14ac:dyDescent="0.2">
      <c r="A154" s="1">
        <v>42491</v>
      </c>
      <c r="B154" s="10">
        <v>1589.1279999999999</v>
      </c>
      <c r="C154" s="12">
        <f t="shared" si="49"/>
        <v>19469.218000000001</v>
      </c>
      <c r="D154" s="10">
        <v>15156.976999999999</v>
      </c>
      <c r="E154" s="13">
        <f t="shared" si="52"/>
        <v>-139.17433333333429</v>
      </c>
      <c r="F154" s="9">
        <f t="shared" si="26"/>
        <v>1728.3023333333342</v>
      </c>
      <c r="G154" s="12">
        <f t="shared" si="53"/>
        <v>17383.285666666667</v>
      </c>
      <c r="H154" s="57"/>
      <c r="I154" s="57"/>
      <c r="J154" s="57"/>
      <c r="K154" s="54">
        <f t="shared" si="54"/>
        <v>0.87192820106870084</v>
      </c>
    </row>
    <row r="155" spans="1:11" x14ac:dyDescent="0.2">
      <c r="A155" s="1">
        <v>42522</v>
      </c>
      <c r="B155" s="10">
        <v>1725.7059999999999</v>
      </c>
      <c r="C155" s="12">
        <f t="shared" si="49"/>
        <v>19751.463999999996</v>
      </c>
      <c r="D155" s="10">
        <v>14913.245333333334</v>
      </c>
      <c r="E155" s="13">
        <f t="shared" si="52"/>
        <v>-243.73166666666475</v>
      </c>
      <c r="F155" s="9">
        <f t="shared" si="26"/>
        <v>1969.4376666666647</v>
      </c>
      <c r="G155" s="12">
        <f t="shared" si="53"/>
        <v>17651.795333333332</v>
      </c>
      <c r="H155" s="57"/>
      <c r="I155" s="57"/>
      <c r="J155" s="57"/>
      <c r="K155" s="54">
        <f t="shared" si="54"/>
        <v>0.84485714068820128</v>
      </c>
    </row>
    <row r="156" spans="1:11" x14ac:dyDescent="0.2">
      <c r="A156" s="1">
        <v>42552</v>
      </c>
      <c r="B156" s="10">
        <v>1898.7739999999999</v>
      </c>
      <c r="C156" s="12">
        <f t="shared" si="49"/>
        <v>20058.623</v>
      </c>
      <c r="D156" s="10">
        <v>14765.437666666667</v>
      </c>
      <c r="E156" s="13">
        <f t="shared" si="52"/>
        <v>-147.8076666666675</v>
      </c>
      <c r="F156" s="9">
        <f t="shared" si="26"/>
        <v>2046.5816666666674</v>
      </c>
      <c r="G156" s="12">
        <f t="shared" si="53"/>
        <v>17897.998000000003</v>
      </c>
      <c r="H156" s="57"/>
      <c r="I156" s="57"/>
      <c r="J156" s="57"/>
      <c r="K156" s="54">
        <f t="shared" si="54"/>
        <v>0.82497705423068346</v>
      </c>
    </row>
    <row r="157" spans="1:11" x14ac:dyDescent="0.2">
      <c r="A157" s="1">
        <v>42583</v>
      </c>
      <c r="B157" s="10">
        <v>1803.1659999999999</v>
      </c>
      <c r="C157" s="12">
        <f t="shared" si="49"/>
        <v>20006.990000000002</v>
      </c>
      <c r="D157" s="10">
        <v>14775.911666666667</v>
      </c>
      <c r="E157" s="13">
        <f t="shared" si="52"/>
        <v>10.47400000000016</v>
      </c>
      <c r="F157" s="9">
        <f t="shared" si="26"/>
        <v>1792.6919999999998</v>
      </c>
      <c r="G157" s="12">
        <f t="shared" si="53"/>
        <v>17830.312333333335</v>
      </c>
      <c r="H157" s="57"/>
      <c r="I157" s="57"/>
      <c r="J157" s="57"/>
      <c r="K157" s="54">
        <f t="shared" si="54"/>
        <v>0.82869617707388443</v>
      </c>
    </row>
    <row r="158" spans="1:11" x14ac:dyDescent="0.2">
      <c r="A158" s="1">
        <v>42614</v>
      </c>
      <c r="B158" s="10">
        <v>1843.578</v>
      </c>
      <c r="C158" s="12">
        <f t="shared" si="49"/>
        <v>20179.540000000005</v>
      </c>
      <c r="D158" s="10">
        <v>14999.091333333332</v>
      </c>
      <c r="E158" s="13">
        <f t="shared" si="52"/>
        <v>223.17966666666507</v>
      </c>
      <c r="F158" s="9">
        <f t="shared" si="26"/>
        <v>1620.3983333333349</v>
      </c>
      <c r="G158" s="12">
        <f t="shared" si="53"/>
        <v>17999.64366666667</v>
      </c>
      <c r="H158" s="57"/>
      <c r="I158" s="57"/>
      <c r="J158" s="57"/>
      <c r="K158" s="54">
        <f t="shared" si="54"/>
        <v>0.83329934809264994</v>
      </c>
    </row>
    <row r="159" spans="1:11" x14ac:dyDescent="0.2">
      <c r="A159" s="1">
        <v>42644</v>
      </c>
      <c r="B159" s="10">
        <v>1843.4680000000001</v>
      </c>
      <c r="C159" s="12">
        <f t="shared" si="49"/>
        <v>20251.63</v>
      </c>
      <c r="D159" s="10">
        <v>15295.058666666666</v>
      </c>
      <c r="E159" s="13">
        <f>D159-D158</f>
        <v>295.96733333333395</v>
      </c>
      <c r="F159" s="9">
        <f t="shared" si="26"/>
        <v>1547.5006666666661</v>
      </c>
      <c r="G159" s="12">
        <f t="shared" si="53"/>
        <v>18144.557333333334</v>
      </c>
      <c r="H159" s="57"/>
      <c r="I159" s="57"/>
      <c r="J159" s="57"/>
      <c r="K159" s="54">
        <f t="shared" si="54"/>
        <v>0.84295573519273137</v>
      </c>
    </row>
    <row r="160" spans="1:11" x14ac:dyDescent="0.2">
      <c r="A160" s="1">
        <v>42675</v>
      </c>
      <c r="B160" s="10">
        <v>1422.6120000000001</v>
      </c>
      <c r="C160" s="12">
        <f t="shared" si="49"/>
        <v>20225.725000000002</v>
      </c>
      <c r="D160" s="10">
        <v>15657.491333333333</v>
      </c>
      <c r="E160" s="13">
        <f t="shared" si="52"/>
        <v>362.4326666666675</v>
      </c>
      <c r="F160" s="9">
        <f t="shared" si="26"/>
        <v>1060.1793333333326</v>
      </c>
      <c r="G160" s="12">
        <f t="shared" si="53"/>
        <v>18305.612999999998</v>
      </c>
      <c r="H160" s="57"/>
      <c r="I160" s="57"/>
      <c r="J160" s="57"/>
      <c r="K160" s="54">
        <f t="shared" si="54"/>
        <v>0.85533826883226116</v>
      </c>
    </row>
    <row r="161" spans="1:11" x14ac:dyDescent="0.2">
      <c r="A161" s="1">
        <v>42705</v>
      </c>
      <c r="B161" s="10">
        <v>1574.354</v>
      </c>
      <c r="C161" s="12">
        <f t="shared" si="49"/>
        <v>20183.421999999999</v>
      </c>
      <c r="D161" s="10">
        <v>15755.642666666667</v>
      </c>
      <c r="E161" s="13">
        <f t="shared" si="52"/>
        <v>98.151333333333241</v>
      </c>
      <c r="F161" s="9">
        <f t="shared" si="26"/>
        <v>1476.2026666666668</v>
      </c>
      <c r="G161" s="12">
        <f>SUM(F150:F161)</f>
        <v>18660.896333333334</v>
      </c>
      <c r="H161" s="57"/>
      <c r="I161" s="57"/>
      <c r="J161" s="57"/>
      <c r="K161" s="54">
        <f t="shared" si="54"/>
        <v>0.84431328405822015</v>
      </c>
    </row>
    <row r="162" spans="1:11" x14ac:dyDescent="0.2">
      <c r="A162" s="1">
        <v>42736</v>
      </c>
      <c r="B162" s="10">
        <v>1503.68</v>
      </c>
      <c r="C162" s="12">
        <f>SUM(B151:B162)</f>
        <v>19925.038</v>
      </c>
      <c r="D162" s="10">
        <v>16034.377333333332</v>
      </c>
      <c r="E162" s="13">
        <f t="shared" ref="E162:E174" si="55">D162-D161</f>
        <v>278.73466666666536</v>
      </c>
      <c r="F162" s="9">
        <f t="shared" si="26"/>
        <v>1224.9453333333347</v>
      </c>
      <c r="G162" s="12">
        <f t="shared" ref="G162:G174" si="56">SUM(F151:F162)</f>
        <v>18644.838000000003</v>
      </c>
      <c r="H162" s="57"/>
      <c r="I162" s="57"/>
      <c r="J162" s="57"/>
      <c r="K162" s="54">
        <f t="shared" ref="K162:K174" si="57">D162/G162</f>
        <v>0.85999016635775161</v>
      </c>
    </row>
    <row r="163" spans="1:11" x14ac:dyDescent="0.2">
      <c r="A163" s="1">
        <v>42767</v>
      </c>
      <c r="B163" s="10">
        <v>1186.2929999999999</v>
      </c>
      <c r="C163" s="12">
        <f t="shared" ref="C163:C174" si="58">SUM(B152:B163)</f>
        <v>19580.502</v>
      </c>
      <c r="D163" s="10">
        <v>16107.715333333334</v>
      </c>
      <c r="E163" s="13">
        <f t="shared" si="55"/>
        <v>73.338000000001557</v>
      </c>
      <c r="F163" s="9">
        <f t="shared" si="26"/>
        <v>1112.9549999999983</v>
      </c>
      <c r="G163" s="12">
        <f t="shared" si="56"/>
        <v>18515.941666666666</v>
      </c>
      <c r="H163" s="57"/>
      <c r="I163" s="57"/>
      <c r="J163" s="57"/>
      <c r="K163" s="54">
        <f t="shared" si="57"/>
        <v>0.86993767982814818</v>
      </c>
    </row>
    <row r="164" spans="1:11" x14ac:dyDescent="0.2">
      <c r="A164" s="1">
        <v>42795</v>
      </c>
      <c r="B164" s="10">
        <v>1464.5160000000001</v>
      </c>
      <c r="C164" s="12">
        <f t="shared" si="58"/>
        <v>19526.855</v>
      </c>
      <c r="D164" s="10">
        <v>16393.221333333331</v>
      </c>
      <c r="E164" s="13">
        <f t="shared" si="55"/>
        <v>285.50599999999758</v>
      </c>
      <c r="F164" s="9">
        <f t="shared" si="26"/>
        <v>1179.0100000000025</v>
      </c>
      <c r="G164" s="12">
        <f t="shared" si="56"/>
        <v>18437.004000000001</v>
      </c>
      <c r="H164" s="57"/>
      <c r="I164" s="57"/>
      <c r="J164" s="57"/>
      <c r="K164" s="54">
        <f t="shared" si="57"/>
        <v>0.88914778850909459</v>
      </c>
    </row>
    <row r="165" spans="1:11" x14ac:dyDescent="0.2">
      <c r="A165" s="1">
        <v>42826</v>
      </c>
      <c r="B165" s="10">
        <v>1572.076</v>
      </c>
      <c r="C165" s="12">
        <f t="shared" si="58"/>
        <v>19427.351000000002</v>
      </c>
      <c r="D165" s="10">
        <v>16067.470666666668</v>
      </c>
      <c r="E165" s="13">
        <f t="shared" si="55"/>
        <v>-325.75066666666316</v>
      </c>
      <c r="F165" s="9">
        <f t="shared" si="26"/>
        <v>1897.8266666666632</v>
      </c>
      <c r="G165" s="12">
        <f t="shared" si="56"/>
        <v>18656.031666666666</v>
      </c>
      <c r="H165" s="57"/>
      <c r="I165" s="57"/>
      <c r="J165" s="57"/>
      <c r="K165" s="54">
        <f t="shared" si="57"/>
        <v>0.86124803783298332</v>
      </c>
    </row>
    <row r="166" spans="1:11" x14ac:dyDescent="0.2">
      <c r="A166" s="1">
        <v>42856</v>
      </c>
      <c r="B166" s="10">
        <v>1381.3</v>
      </c>
      <c r="C166" s="12">
        <f t="shared" si="58"/>
        <v>19219.522999999997</v>
      </c>
      <c r="D166" s="10">
        <v>15664.146999999999</v>
      </c>
      <c r="E166" s="13">
        <f t="shared" si="55"/>
        <v>-403.32366666666894</v>
      </c>
      <c r="F166" s="9">
        <f t="shared" si="26"/>
        <v>1784.6236666666689</v>
      </c>
      <c r="G166" s="12">
        <f t="shared" si="56"/>
        <v>18712.353000000003</v>
      </c>
      <c r="H166" s="57"/>
      <c r="I166" s="57"/>
      <c r="J166" s="57"/>
      <c r="K166" s="54">
        <f t="shared" si="57"/>
        <v>0.83710194009272898</v>
      </c>
    </row>
    <row r="167" spans="1:11" x14ac:dyDescent="0.2">
      <c r="A167" s="1">
        <v>42887</v>
      </c>
      <c r="B167" s="10">
        <v>1567.527</v>
      </c>
      <c r="C167" s="12">
        <f t="shared" si="58"/>
        <v>19061.343999999997</v>
      </c>
      <c r="D167" s="10">
        <v>15068.043666666666</v>
      </c>
      <c r="E167" s="13">
        <f t="shared" si="55"/>
        <v>-596.10333333333256</v>
      </c>
      <c r="F167" s="9">
        <f t="shared" si="26"/>
        <v>2163.6303333333326</v>
      </c>
      <c r="G167" s="12">
        <f t="shared" si="56"/>
        <v>18906.545666666665</v>
      </c>
      <c r="H167" s="57"/>
      <c r="I167" s="57"/>
      <c r="J167" s="57"/>
      <c r="K167" s="54">
        <f t="shared" si="57"/>
        <v>0.79697497006195583</v>
      </c>
    </row>
    <row r="168" spans="1:11" x14ac:dyDescent="0.2">
      <c r="A168" s="1">
        <v>42917</v>
      </c>
      <c r="B168" s="10">
        <v>1216.971</v>
      </c>
      <c r="C168" s="12">
        <f t="shared" si="58"/>
        <v>18379.541000000001</v>
      </c>
      <c r="D168" s="10">
        <v>14836.662666666665</v>
      </c>
      <c r="E168" s="13">
        <f t="shared" si="55"/>
        <v>-231.38100000000122</v>
      </c>
      <c r="F168" s="9">
        <f t="shared" si="26"/>
        <v>1448.3520000000012</v>
      </c>
      <c r="G168" s="12">
        <f t="shared" si="56"/>
        <v>18308.316000000003</v>
      </c>
      <c r="H168" s="57"/>
      <c r="I168" s="57"/>
      <c r="J168" s="57"/>
      <c r="K168" s="54">
        <f t="shared" si="57"/>
        <v>0.81037833663492931</v>
      </c>
    </row>
    <row r="169" spans="1:11" x14ac:dyDescent="0.2">
      <c r="A169" s="1">
        <v>42948</v>
      </c>
      <c r="B169" s="10">
        <v>1613.1369999999999</v>
      </c>
      <c r="C169" s="12">
        <f t="shared" si="58"/>
        <v>18189.511999999999</v>
      </c>
      <c r="D169" s="10">
        <v>14686.556666666665</v>
      </c>
      <c r="E169" s="13">
        <f t="shared" si="55"/>
        <v>-150.10599999999977</v>
      </c>
      <c r="F169" s="9">
        <f t="shared" si="26"/>
        <v>1763.2429999999997</v>
      </c>
      <c r="G169" s="12">
        <f t="shared" si="56"/>
        <v>18278.867000000002</v>
      </c>
      <c r="H169" s="57"/>
      <c r="I169" s="57"/>
      <c r="J169" s="57"/>
      <c r="K169" s="54">
        <f t="shared" si="57"/>
        <v>0.80347193656295346</v>
      </c>
    </row>
    <row r="170" spans="1:11" x14ac:dyDescent="0.2">
      <c r="A170" s="1">
        <v>42979</v>
      </c>
      <c r="B170" s="10">
        <v>1398.9469999999999</v>
      </c>
      <c r="C170" s="12">
        <f t="shared" si="58"/>
        <v>17744.880999999998</v>
      </c>
      <c r="D170" s="10">
        <v>14520.642333333331</v>
      </c>
      <c r="E170" s="13">
        <f t="shared" si="55"/>
        <v>-165.91433333333407</v>
      </c>
      <c r="F170" s="9">
        <f t="shared" si="26"/>
        <v>1564.861333333334</v>
      </c>
      <c r="G170" s="12">
        <f t="shared" si="56"/>
        <v>18223.330000000002</v>
      </c>
      <c r="H170" s="57"/>
      <c r="I170" s="57"/>
      <c r="J170" s="57"/>
      <c r="K170" s="54">
        <f t="shared" si="57"/>
        <v>0.79681607770551977</v>
      </c>
    </row>
    <row r="171" spans="1:11" x14ac:dyDescent="0.2">
      <c r="A171" s="1">
        <v>43009</v>
      </c>
      <c r="B171" s="10">
        <v>1399.4010000000001</v>
      </c>
      <c r="C171" s="12">
        <f t="shared" si="58"/>
        <v>17300.813999999998</v>
      </c>
      <c r="D171" s="10">
        <v>14276.659333333331</v>
      </c>
      <c r="E171" s="13">
        <f t="shared" si="55"/>
        <v>-243.98300000000017</v>
      </c>
      <c r="F171" s="9">
        <f t="shared" si="26"/>
        <v>1643.3840000000002</v>
      </c>
      <c r="G171" s="12">
        <f t="shared" si="56"/>
        <v>18319.213333333337</v>
      </c>
      <c r="H171" s="57"/>
      <c r="I171" s="57"/>
      <c r="J171" s="57"/>
      <c r="K171" s="54">
        <f t="shared" si="57"/>
        <v>0.77932709628724939</v>
      </c>
    </row>
    <row r="172" spans="1:11" x14ac:dyDescent="0.2">
      <c r="A172" s="1">
        <v>43040</v>
      </c>
      <c r="B172" s="10">
        <v>1297.0129999999999</v>
      </c>
      <c r="C172" s="12">
        <f t="shared" si="58"/>
        <v>17175.215</v>
      </c>
      <c r="D172" s="10">
        <v>14001.413</v>
      </c>
      <c r="E172" s="13">
        <f t="shared" si="55"/>
        <v>-275.24633333333077</v>
      </c>
      <c r="F172" s="9">
        <f t="shared" si="26"/>
        <v>1572.2593333333307</v>
      </c>
      <c r="G172" s="12">
        <f t="shared" si="56"/>
        <v>18831.293333333335</v>
      </c>
      <c r="H172" s="57"/>
      <c r="I172" s="57"/>
      <c r="J172" s="57"/>
      <c r="K172" s="54">
        <f t="shared" si="57"/>
        <v>0.74351839526688546</v>
      </c>
    </row>
    <row r="173" spans="1:11" x14ac:dyDescent="0.2">
      <c r="A173" s="1">
        <v>43070</v>
      </c>
      <c r="B173" s="10">
        <v>1256.018</v>
      </c>
      <c r="C173" s="12">
        <f t="shared" si="58"/>
        <v>16856.879000000001</v>
      </c>
      <c r="D173" s="10">
        <v>13921.296333333334</v>
      </c>
      <c r="E173" s="13">
        <f t="shared" si="55"/>
        <v>-80.116666666666788</v>
      </c>
      <c r="F173" s="9">
        <f t="shared" si="26"/>
        <v>1336.1346666666668</v>
      </c>
      <c r="G173" s="12">
        <f t="shared" si="56"/>
        <v>18691.225333333336</v>
      </c>
      <c r="H173" s="57"/>
      <c r="I173" s="57"/>
      <c r="J173" s="57"/>
      <c r="K173" s="54">
        <f t="shared" si="57"/>
        <v>0.74480383629566205</v>
      </c>
    </row>
    <row r="174" spans="1:11" x14ac:dyDescent="0.2">
      <c r="A174" s="1">
        <v>43101</v>
      </c>
      <c r="B174" s="10">
        <v>1219.9449999999999</v>
      </c>
      <c r="C174" s="12">
        <f t="shared" si="58"/>
        <v>16573.144</v>
      </c>
      <c r="D174" s="10">
        <v>13820.862999999999</v>
      </c>
      <c r="E174" s="13">
        <f t="shared" si="55"/>
        <v>-100.4333333333343</v>
      </c>
      <c r="F174" s="9">
        <f t="shared" si="26"/>
        <v>1320.3783333333342</v>
      </c>
      <c r="G174" s="12">
        <f t="shared" si="56"/>
        <v>18786.658333333333</v>
      </c>
      <c r="H174" s="57"/>
      <c r="I174" s="57"/>
      <c r="J174" s="57"/>
      <c r="K174" s="54">
        <f t="shared" si="57"/>
        <v>0.73567436820190213</v>
      </c>
    </row>
    <row r="175" spans="1:11" x14ac:dyDescent="0.2">
      <c r="A175" s="1">
        <v>43132</v>
      </c>
      <c r="B175" s="10">
        <v>1336.681</v>
      </c>
      <c r="C175" s="12">
        <f t="shared" ref="C175:C185" si="59">SUM(B164:B175)</f>
        <v>16723.531999999999</v>
      </c>
      <c r="D175" s="10">
        <v>13730.197</v>
      </c>
      <c r="E175" s="13">
        <f t="shared" ref="E175:E185" si="60">D175-D174</f>
        <v>-90.665999999999258</v>
      </c>
      <c r="F175" s="9">
        <f t="shared" si="26"/>
        <v>1427.3469999999993</v>
      </c>
      <c r="G175" s="12">
        <f t="shared" ref="G175:G185" si="61">SUM(F164:F175)</f>
        <v>19101.050333333333</v>
      </c>
      <c r="H175" s="57"/>
      <c r="I175" s="57"/>
      <c r="J175" s="57"/>
      <c r="K175" s="54">
        <f t="shared" ref="K175:K185" si="62">D175/G175</f>
        <v>0.71881895290539954</v>
      </c>
    </row>
    <row r="176" spans="1:11" x14ac:dyDescent="0.2">
      <c r="A176" s="1">
        <v>43160</v>
      </c>
      <c r="B176" s="10">
        <v>1545.46</v>
      </c>
      <c r="C176" s="12">
        <f t="shared" si="59"/>
        <v>16804.475999999999</v>
      </c>
      <c r="D176" s="10">
        <v>13543.015999999998</v>
      </c>
      <c r="E176" s="13">
        <f t="shared" si="60"/>
        <v>-187.18100000000231</v>
      </c>
      <c r="F176" s="9">
        <f t="shared" si="26"/>
        <v>1732.6410000000024</v>
      </c>
      <c r="G176" s="12">
        <f t="shared" si="61"/>
        <v>19654.681333333334</v>
      </c>
      <c r="H176" s="57"/>
      <c r="I176" s="57"/>
      <c r="J176" s="57"/>
      <c r="K176" s="54">
        <f t="shared" si="62"/>
        <v>0.68904785431609805</v>
      </c>
    </row>
    <row r="177" spans="1:11" x14ac:dyDescent="0.2">
      <c r="A177" s="1">
        <v>43191</v>
      </c>
      <c r="B177" s="10">
        <v>1354.89</v>
      </c>
      <c r="C177" s="12">
        <f t="shared" si="59"/>
        <v>16587.29</v>
      </c>
      <c r="D177" s="10">
        <v>13302.999666666665</v>
      </c>
      <c r="E177" s="13">
        <f t="shared" si="60"/>
        <v>-240.01633333333302</v>
      </c>
      <c r="F177" s="9">
        <f t="shared" si="26"/>
        <v>1594.9063333333331</v>
      </c>
      <c r="G177" s="12">
        <f t="shared" si="61"/>
        <v>19351.761000000002</v>
      </c>
      <c r="H177" s="57"/>
      <c r="I177" s="57"/>
      <c r="J177" s="57"/>
      <c r="K177" s="54">
        <f t="shared" si="62"/>
        <v>0.68743096127875203</v>
      </c>
    </row>
    <row r="178" spans="1:11" x14ac:dyDescent="0.2">
      <c r="A178" s="1">
        <v>43221</v>
      </c>
      <c r="B178" s="10">
        <v>1552.1849999999999</v>
      </c>
      <c r="C178" s="12">
        <f t="shared" si="59"/>
        <v>16758.174999999999</v>
      </c>
      <c r="D178" s="10">
        <v>13065.591666666667</v>
      </c>
      <c r="E178" s="13">
        <f t="shared" si="60"/>
        <v>-237.40799999999763</v>
      </c>
      <c r="F178" s="9">
        <f t="shared" si="26"/>
        <v>1789.5929999999976</v>
      </c>
      <c r="G178" s="12">
        <f t="shared" si="61"/>
        <v>19356.730333333333</v>
      </c>
      <c r="H178" s="57"/>
      <c r="I178" s="57"/>
      <c r="J178" s="57"/>
      <c r="K178" s="54">
        <f t="shared" si="62"/>
        <v>0.6749896000858685</v>
      </c>
    </row>
    <row r="179" spans="1:11" x14ac:dyDescent="0.2">
      <c r="A179" s="1">
        <v>43252</v>
      </c>
      <c r="B179" s="10">
        <v>1510.1849999999999</v>
      </c>
      <c r="C179" s="12">
        <f t="shared" si="59"/>
        <v>16700.832999999999</v>
      </c>
      <c r="D179" s="10">
        <v>12863.004666666666</v>
      </c>
      <c r="E179" s="13">
        <f t="shared" si="60"/>
        <v>-202.58700000000135</v>
      </c>
      <c r="F179" s="9">
        <f t="shared" si="26"/>
        <v>1712.7720000000013</v>
      </c>
      <c r="G179" s="12">
        <f t="shared" si="61"/>
        <v>18905.871999999999</v>
      </c>
      <c r="H179" s="57"/>
      <c r="I179" s="57"/>
      <c r="J179" s="57"/>
      <c r="K179" s="54">
        <f>D179/G179</f>
        <v>0.68037087454451539</v>
      </c>
    </row>
    <row r="180" spans="1:11" x14ac:dyDescent="0.2">
      <c r="A180" s="1">
        <v>43282</v>
      </c>
      <c r="B180" s="10">
        <v>1429.9880000000001</v>
      </c>
      <c r="C180" s="12">
        <f t="shared" si="59"/>
        <v>16913.849999999999</v>
      </c>
      <c r="D180" s="10">
        <v>12695.277666666667</v>
      </c>
      <c r="E180" s="13">
        <f>D180-D179</f>
        <v>-167.72699999999895</v>
      </c>
      <c r="F180" s="9">
        <f t="shared" ref="F180:F208" si="63">B180-E180</f>
        <v>1597.714999999999</v>
      </c>
      <c r="G180" s="12">
        <f t="shared" si="61"/>
        <v>19055.234999999997</v>
      </c>
      <c r="H180" s="57"/>
      <c r="I180" s="57"/>
      <c r="J180" s="57"/>
      <c r="K180" s="54">
        <f t="shared" si="62"/>
        <v>0.66623569148670525</v>
      </c>
    </row>
    <row r="181" spans="1:11" x14ac:dyDescent="0.2">
      <c r="A181" s="1">
        <v>43313</v>
      </c>
      <c r="B181" s="10">
        <v>1742.9390000000001</v>
      </c>
      <c r="C181" s="12">
        <f t="shared" si="59"/>
        <v>17043.651999999998</v>
      </c>
      <c r="D181" s="10">
        <v>12646.198333333334</v>
      </c>
      <c r="E181" s="13">
        <f t="shared" si="60"/>
        <v>-49.079333333333125</v>
      </c>
      <c r="F181" s="9">
        <f t="shared" si="63"/>
        <v>1792.0183333333332</v>
      </c>
      <c r="G181" s="12">
        <f>SUM(F170:F181)</f>
        <v>19084.010333333332</v>
      </c>
      <c r="H181" s="57"/>
      <c r="I181" s="57"/>
      <c r="J181" s="57"/>
      <c r="K181" s="54">
        <f t="shared" si="62"/>
        <v>0.66265937360370686</v>
      </c>
    </row>
    <row r="182" spans="1:11" x14ac:dyDescent="0.2">
      <c r="A182" s="1">
        <v>43344</v>
      </c>
      <c r="B182" s="10">
        <v>1540.4939999999999</v>
      </c>
      <c r="C182" s="12">
        <f t="shared" si="59"/>
        <v>17185.198999999997</v>
      </c>
      <c r="D182" s="10">
        <v>12698.755333333334</v>
      </c>
      <c r="E182" s="13">
        <f t="shared" si="60"/>
        <v>52.557000000000698</v>
      </c>
      <c r="F182" s="9">
        <f t="shared" si="63"/>
        <v>1487.9369999999992</v>
      </c>
      <c r="G182" s="12">
        <f t="shared" si="61"/>
        <v>19007.085999999992</v>
      </c>
      <c r="H182" s="57"/>
      <c r="I182" s="57"/>
      <c r="J182" s="57"/>
      <c r="K182" s="54">
        <f t="shared" si="62"/>
        <v>0.66810637534513917</v>
      </c>
    </row>
    <row r="183" spans="1:11" x14ac:dyDescent="0.2">
      <c r="A183" s="1">
        <v>43374</v>
      </c>
      <c r="B183" s="10">
        <v>1538.2809999999999</v>
      </c>
      <c r="C183" s="12">
        <f t="shared" si="59"/>
        <v>17324.078999999998</v>
      </c>
      <c r="D183" s="10">
        <v>12874.097666666667</v>
      </c>
      <c r="E183" s="13">
        <f t="shared" si="60"/>
        <v>175.34233333333214</v>
      </c>
      <c r="F183" s="9">
        <f t="shared" si="63"/>
        <v>1362.9386666666678</v>
      </c>
      <c r="G183" s="12">
        <f t="shared" si="61"/>
        <v>18726.640666666663</v>
      </c>
      <c r="H183" s="57"/>
      <c r="I183" s="57"/>
      <c r="J183" s="57"/>
      <c r="K183" s="54">
        <f t="shared" si="62"/>
        <v>0.68747501999023797</v>
      </c>
    </row>
    <row r="184" spans="1:11" x14ac:dyDescent="0.2">
      <c r="A184" s="1">
        <v>43405</v>
      </c>
      <c r="B184" s="10">
        <v>1625.039</v>
      </c>
      <c r="C184" s="12">
        <f t="shared" si="59"/>
        <v>17652.105</v>
      </c>
      <c r="D184" s="10">
        <v>13170.499333333333</v>
      </c>
      <c r="E184" s="13">
        <f t="shared" si="60"/>
        <v>296.40166666666664</v>
      </c>
      <c r="F184" s="9">
        <f t="shared" si="63"/>
        <v>1328.6373333333333</v>
      </c>
      <c r="G184" s="12">
        <f t="shared" si="61"/>
        <v>18483.018666666667</v>
      </c>
      <c r="H184" s="57"/>
      <c r="I184" s="57"/>
      <c r="J184" s="57"/>
      <c r="K184" s="54">
        <f t="shared" si="62"/>
        <v>0.71257296066501108</v>
      </c>
    </row>
    <row r="185" spans="1:11" x14ac:dyDescent="0.2">
      <c r="A185" s="1">
        <v>43435</v>
      </c>
      <c r="B185" s="10">
        <v>1508.6310000000001</v>
      </c>
      <c r="C185" s="12">
        <f t="shared" si="59"/>
        <v>17904.718000000001</v>
      </c>
      <c r="D185" s="10">
        <v>13515.402333333333</v>
      </c>
      <c r="E185" s="13">
        <f t="shared" si="60"/>
        <v>344.90300000000025</v>
      </c>
      <c r="F185" s="9">
        <f t="shared" si="63"/>
        <v>1163.7279999999998</v>
      </c>
      <c r="G185" s="12">
        <f t="shared" si="61"/>
        <v>18310.611999999997</v>
      </c>
      <c r="H185" s="57"/>
      <c r="I185" s="57"/>
      <c r="J185" s="57"/>
      <c r="K185" s="54">
        <f t="shared" si="62"/>
        <v>0.73811854750312744</v>
      </c>
    </row>
    <row r="186" spans="1:11" x14ac:dyDescent="0.2">
      <c r="A186" s="1">
        <v>43466</v>
      </c>
      <c r="B186" s="10">
        <v>1844.318</v>
      </c>
      <c r="C186" s="12">
        <f>SUM(B175:B186)</f>
        <v>18529.091</v>
      </c>
      <c r="D186" s="10">
        <v>13888.24</v>
      </c>
      <c r="E186" s="13">
        <f t="shared" ref="E186" si="64">D186-D185</f>
        <v>372.83766666666634</v>
      </c>
      <c r="F186" s="9">
        <f t="shared" si="63"/>
        <v>1471.4803333333336</v>
      </c>
      <c r="G186" s="12">
        <f>SUM(F175:F186)</f>
        <v>18461.714</v>
      </c>
      <c r="H186" s="57"/>
      <c r="I186" s="57"/>
      <c r="J186" s="57"/>
      <c r="K186" s="54">
        <f t="shared" ref="K186" si="65">D186/G186</f>
        <v>0.75227251380884785</v>
      </c>
    </row>
    <row r="187" spans="1:11" x14ac:dyDescent="0.2">
      <c r="A187" s="1">
        <v>43497</v>
      </c>
      <c r="B187" s="10">
        <v>1712.41</v>
      </c>
      <c r="C187" s="12">
        <f t="shared" ref="C187:C197" si="66">SUM(B176:B187)</f>
        <v>18904.82</v>
      </c>
      <c r="D187" s="10">
        <v>14197.165666666668</v>
      </c>
      <c r="E187" s="13">
        <f t="shared" ref="E187:E197" si="67">D187-D186</f>
        <v>308.92566666666789</v>
      </c>
      <c r="F187" s="9">
        <f t="shared" si="63"/>
        <v>1403.4843333333322</v>
      </c>
      <c r="G187" s="12">
        <f t="shared" ref="G187:G196" si="68">SUM(F176:F187)</f>
        <v>18437.851333333336</v>
      </c>
      <c r="H187" s="57"/>
      <c r="I187" s="57"/>
      <c r="J187" s="57"/>
      <c r="K187" s="54">
        <f t="shared" ref="K187:K197" si="69">D187/G187</f>
        <v>0.77000109231816849</v>
      </c>
    </row>
    <row r="188" spans="1:11" x14ac:dyDescent="0.2">
      <c r="A188" s="1">
        <v>43525</v>
      </c>
      <c r="B188" s="10">
        <v>1966.8440000000001</v>
      </c>
      <c r="C188" s="12">
        <f t="shared" si="66"/>
        <v>19326.204000000002</v>
      </c>
      <c r="D188" s="10">
        <v>14324.519666666667</v>
      </c>
      <c r="E188" s="13">
        <f t="shared" si="67"/>
        <v>127.35399999999936</v>
      </c>
      <c r="F188" s="9">
        <f t="shared" si="63"/>
        <v>1839.4900000000007</v>
      </c>
      <c r="G188" s="12">
        <f t="shared" si="68"/>
        <v>18544.70033333333</v>
      </c>
      <c r="H188" s="57"/>
      <c r="I188" s="57"/>
      <c r="J188" s="57"/>
      <c r="K188" s="54">
        <f t="shared" si="69"/>
        <v>0.77243198375758793</v>
      </c>
    </row>
    <row r="189" spans="1:11" x14ac:dyDescent="0.2">
      <c r="A189" s="1">
        <v>43556</v>
      </c>
      <c r="B189" s="10">
        <v>1776.83</v>
      </c>
      <c r="C189" s="12">
        <f t="shared" si="66"/>
        <v>19748.144</v>
      </c>
      <c r="D189" s="10">
        <v>14449.822666666667</v>
      </c>
      <c r="E189" s="13">
        <f t="shared" si="67"/>
        <v>125.30299999999988</v>
      </c>
      <c r="F189" s="9">
        <f t="shared" si="63"/>
        <v>1651.527</v>
      </c>
      <c r="G189" s="12">
        <f t="shared" si="68"/>
        <v>18601.320999999996</v>
      </c>
      <c r="H189" s="57"/>
      <c r="I189" s="57"/>
      <c r="J189" s="57"/>
      <c r="K189" s="54">
        <f t="shared" si="69"/>
        <v>0.77681701566607397</v>
      </c>
    </row>
    <row r="190" spans="1:11" x14ac:dyDescent="0.2">
      <c r="A190" s="1">
        <v>43586</v>
      </c>
      <c r="B190" s="10">
        <v>2036.1489999999999</v>
      </c>
      <c r="C190" s="12">
        <f t="shared" si="66"/>
        <v>20232.107999999997</v>
      </c>
      <c r="D190" s="10">
        <v>14505.224333333332</v>
      </c>
      <c r="E190" s="13">
        <f t="shared" si="67"/>
        <v>55.401666666664823</v>
      </c>
      <c r="F190" s="9">
        <f t="shared" si="63"/>
        <v>1980.7473333333351</v>
      </c>
      <c r="G190" s="12">
        <f t="shared" si="68"/>
        <v>18792.475333333332</v>
      </c>
      <c r="H190" s="57"/>
      <c r="I190" s="57"/>
      <c r="J190" s="57"/>
      <c r="K190" s="54">
        <f t="shared" si="69"/>
        <v>0.77186342278201914</v>
      </c>
    </row>
    <row r="191" spans="1:11" x14ac:dyDescent="0.2">
      <c r="A191" s="1">
        <v>43617</v>
      </c>
      <c r="B191" s="10">
        <v>1865.135</v>
      </c>
      <c r="C191" s="12">
        <f t="shared" si="66"/>
        <v>20587.057999999997</v>
      </c>
      <c r="D191" s="10">
        <v>14642.568666666666</v>
      </c>
      <c r="E191" s="13">
        <f t="shared" si="67"/>
        <v>137.34433333333436</v>
      </c>
      <c r="F191" s="9">
        <f t="shared" si="63"/>
        <v>1727.7906666666656</v>
      </c>
      <c r="G191" s="12">
        <f t="shared" si="68"/>
        <v>18807.493999999995</v>
      </c>
      <c r="H191" s="57"/>
      <c r="I191" s="57"/>
      <c r="J191" s="57"/>
      <c r="K191" s="54">
        <f t="shared" si="69"/>
        <v>0.77854969230173199</v>
      </c>
    </row>
    <row r="192" spans="1:11" x14ac:dyDescent="0.2">
      <c r="A192" s="1">
        <v>43647</v>
      </c>
      <c r="B192" s="10">
        <v>1849.9670000000001</v>
      </c>
      <c r="C192" s="12">
        <f t="shared" si="66"/>
        <v>21007.036999999997</v>
      </c>
      <c r="D192" s="10">
        <v>14743.859666666665</v>
      </c>
      <c r="E192" s="13">
        <f t="shared" si="67"/>
        <v>101.29099999999926</v>
      </c>
      <c r="F192" s="9">
        <f t="shared" si="63"/>
        <v>1748.6760000000008</v>
      </c>
      <c r="G192" s="12">
        <f t="shared" si="68"/>
        <v>18958.454999999998</v>
      </c>
      <c r="H192" s="57"/>
      <c r="I192" s="57"/>
      <c r="J192" s="57"/>
      <c r="K192" s="54">
        <f t="shared" si="69"/>
        <v>0.77769310139811854</v>
      </c>
    </row>
    <row r="193" spans="1:11" x14ac:dyDescent="0.2">
      <c r="A193" s="1">
        <v>43678</v>
      </c>
      <c r="B193" s="10">
        <v>2111.02</v>
      </c>
      <c r="C193" s="12">
        <f t="shared" si="66"/>
        <v>21375.117999999999</v>
      </c>
      <c r="D193" s="10">
        <v>15032.011</v>
      </c>
      <c r="E193" s="13">
        <f t="shared" si="67"/>
        <v>288.15133333333506</v>
      </c>
      <c r="F193" s="9">
        <f t="shared" si="63"/>
        <v>1822.8686666666649</v>
      </c>
      <c r="G193" s="12">
        <f t="shared" si="68"/>
        <v>18989.305333333334</v>
      </c>
      <c r="H193" s="57"/>
      <c r="I193" s="57"/>
      <c r="J193" s="57"/>
      <c r="K193" s="54">
        <f t="shared" si="69"/>
        <v>0.79160404954957453</v>
      </c>
    </row>
    <row r="194" spans="1:11" x14ac:dyDescent="0.2">
      <c r="A194" s="1">
        <v>43709</v>
      </c>
      <c r="B194" s="10">
        <v>1935.1759999999999</v>
      </c>
      <c r="C194" s="12">
        <f t="shared" si="66"/>
        <v>21769.8</v>
      </c>
      <c r="D194" s="10">
        <v>15491.601000000001</v>
      </c>
      <c r="E194" s="13">
        <f>D194-D193</f>
        <v>459.59000000000015</v>
      </c>
      <c r="F194" s="9">
        <f t="shared" si="63"/>
        <v>1475.5859999999998</v>
      </c>
      <c r="G194" s="12">
        <f t="shared" si="68"/>
        <v>18976.954333333335</v>
      </c>
      <c r="H194" s="57"/>
      <c r="I194" s="57"/>
      <c r="J194" s="57"/>
      <c r="K194" s="54">
        <f t="shared" si="69"/>
        <v>0.81633758125184219</v>
      </c>
    </row>
    <row r="195" spans="1:11" x14ac:dyDescent="0.2">
      <c r="A195" s="1">
        <v>43739</v>
      </c>
      <c r="B195" s="10">
        <v>1971.471</v>
      </c>
      <c r="C195" s="12">
        <f t="shared" si="66"/>
        <v>22202.99</v>
      </c>
      <c r="D195" s="10">
        <v>15988.191666666666</v>
      </c>
      <c r="E195" s="13">
        <f t="shared" si="67"/>
        <v>496.59066666666513</v>
      </c>
      <c r="F195" s="9">
        <f t="shared" si="63"/>
        <v>1474.8803333333349</v>
      </c>
      <c r="G195" s="12">
        <f t="shared" si="68"/>
        <v>19088.896000000001</v>
      </c>
      <c r="H195" s="57"/>
      <c r="I195" s="57"/>
      <c r="J195" s="57"/>
      <c r="K195" s="54">
        <f t="shared" si="69"/>
        <v>0.83756502558695201</v>
      </c>
    </row>
    <row r="196" spans="1:11" x14ac:dyDescent="0.2">
      <c r="A196" s="1">
        <v>43770</v>
      </c>
      <c r="B196" s="10">
        <v>1842.1279999999999</v>
      </c>
      <c r="C196" s="12">
        <f>SUM(B185:B196)</f>
        <v>22420.079000000002</v>
      </c>
      <c r="D196" s="10">
        <v>16445.396333333334</v>
      </c>
      <c r="E196" s="13">
        <f t="shared" si="67"/>
        <v>457.20466666666834</v>
      </c>
      <c r="F196" s="9">
        <f t="shared" si="63"/>
        <v>1384.9233333333316</v>
      </c>
      <c r="G196" s="12">
        <f t="shared" si="68"/>
        <v>19145.182000000001</v>
      </c>
      <c r="H196" s="57"/>
      <c r="I196" s="57"/>
      <c r="J196" s="57"/>
      <c r="K196" s="54">
        <f t="shared" si="69"/>
        <v>0.85898354653057529</v>
      </c>
    </row>
    <row r="197" spans="1:11" x14ac:dyDescent="0.2">
      <c r="A197" s="1">
        <v>43800</v>
      </c>
      <c r="B197" s="10">
        <v>1716.8810000000001</v>
      </c>
      <c r="C197" s="12">
        <f t="shared" si="66"/>
        <v>22628.329000000005</v>
      </c>
      <c r="D197" s="10">
        <v>16935.993333333332</v>
      </c>
      <c r="E197" s="13">
        <f t="shared" si="67"/>
        <v>490.59699999999793</v>
      </c>
      <c r="F197" s="9">
        <f t="shared" si="63"/>
        <v>1226.2840000000022</v>
      </c>
      <c r="G197" s="12">
        <f>SUM(F186:F197)</f>
        <v>19207.738000000005</v>
      </c>
      <c r="H197" s="57"/>
      <c r="I197" s="57"/>
      <c r="J197" s="57"/>
      <c r="K197" s="54">
        <f t="shared" si="69"/>
        <v>0.88172763150628808</v>
      </c>
    </row>
    <row r="198" spans="1:11" x14ac:dyDescent="0.2">
      <c r="A198" s="1">
        <v>43831</v>
      </c>
      <c r="B198" s="10">
        <v>1887.12</v>
      </c>
      <c r="C198" s="12">
        <f t="shared" ref="C198" si="70">SUM(B187:B198)</f>
        <v>22671.131000000001</v>
      </c>
      <c r="D198" s="10">
        <v>17519.827333333335</v>
      </c>
      <c r="E198" s="13">
        <f t="shared" ref="E198" si="71">D198-D197</f>
        <v>583.83400000000256</v>
      </c>
      <c r="F198" s="9">
        <f t="shared" si="63"/>
        <v>1303.2859999999973</v>
      </c>
      <c r="G198" s="12">
        <f t="shared" ref="G198" si="72">SUM(F187:F198)</f>
        <v>19039.543666666665</v>
      </c>
      <c r="H198" s="57"/>
      <c r="I198" s="57"/>
      <c r="J198" s="57"/>
      <c r="K198" s="54">
        <f t="shared" ref="K198" si="73">D198/G198</f>
        <v>0.9201810526586327</v>
      </c>
    </row>
    <row r="199" spans="1:11" x14ac:dyDescent="0.2">
      <c r="A199" s="1">
        <v>43862</v>
      </c>
      <c r="B199" s="10">
        <v>2182.42</v>
      </c>
      <c r="C199" s="12">
        <f t="shared" ref="C199:C208" si="74">SUM(B188:B199)</f>
        <v>23141.141000000003</v>
      </c>
      <c r="D199" s="10">
        <v>17986.431666666667</v>
      </c>
      <c r="E199" s="13">
        <f t="shared" ref="E199:E209" si="75">D199-D198</f>
        <v>466.60433333333276</v>
      </c>
      <c r="F199" s="9">
        <f t="shared" si="63"/>
        <v>1715.8156666666673</v>
      </c>
      <c r="G199" s="12">
        <f t="shared" ref="G199:G209" si="76">SUM(F188:F199)</f>
        <v>19351.875</v>
      </c>
      <c r="H199" s="57"/>
      <c r="I199" s="57"/>
      <c r="J199" s="57"/>
      <c r="K199" s="54">
        <f t="shared" ref="K199:K209" si="77">D199/G199</f>
        <v>0.9294412901419975</v>
      </c>
    </row>
    <row r="200" spans="1:11" x14ac:dyDescent="0.2">
      <c r="A200" s="1">
        <v>43891</v>
      </c>
      <c r="B200" s="10">
        <v>2193.277</v>
      </c>
      <c r="C200" s="12">
        <f t="shared" si="74"/>
        <v>23367.574000000001</v>
      </c>
      <c r="D200" s="10">
        <v>18312.870999999999</v>
      </c>
      <c r="E200" s="13">
        <f t="shared" si="75"/>
        <v>326.43933333333189</v>
      </c>
      <c r="F200" s="9">
        <f t="shared" si="63"/>
        <v>1866.8376666666682</v>
      </c>
      <c r="G200" s="12">
        <f t="shared" si="76"/>
        <v>19379.222666666668</v>
      </c>
      <c r="H200" s="57"/>
      <c r="I200" s="57"/>
      <c r="J200" s="57"/>
      <c r="K200" s="54">
        <f t="shared" si="77"/>
        <v>0.94497448710877074</v>
      </c>
    </row>
    <row r="201" spans="1:11" x14ac:dyDescent="0.2">
      <c r="A201" s="1">
        <v>43922</v>
      </c>
      <c r="B201" s="10">
        <v>2422.933</v>
      </c>
      <c r="C201" s="12">
        <f t="shared" si="74"/>
        <v>24013.677</v>
      </c>
      <c r="D201" s="10">
        <v>18492.155333333332</v>
      </c>
      <c r="E201" s="13">
        <f t="shared" si="75"/>
        <v>179.28433333333305</v>
      </c>
      <c r="F201" s="9">
        <f t="shared" si="63"/>
        <v>2243.6486666666669</v>
      </c>
      <c r="G201" s="12">
        <f t="shared" si="76"/>
        <v>19971.344333333334</v>
      </c>
      <c r="H201" s="57"/>
      <c r="I201" s="57"/>
      <c r="J201" s="57"/>
      <c r="K201" s="54">
        <f t="shared" si="77"/>
        <v>0.92593443008585308</v>
      </c>
    </row>
    <row r="202" spans="1:11" x14ac:dyDescent="0.2">
      <c r="A202" s="1">
        <v>43952</v>
      </c>
      <c r="B202" s="10">
        <v>2233.348</v>
      </c>
      <c r="C202" s="12">
        <f t="shared" si="74"/>
        <v>24210.876000000004</v>
      </c>
      <c r="D202" s="10">
        <v>18610.463</v>
      </c>
      <c r="E202" s="13">
        <f t="shared" si="75"/>
        <v>118.3076666666675</v>
      </c>
      <c r="F202" s="9">
        <f t="shared" si="63"/>
        <v>2115.0403333333325</v>
      </c>
      <c r="G202" s="12">
        <f t="shared" si="76"/>
        <v>20105.637333333332</v>
      </c>
      <c r="H202" s="57"/>
      <c r="I202" s="57"/>
      <c r="J202" s="57"/>
      <c r="K202" s="54">
        <f t="shared" si="77"/>
        <v>0.92563407423775279</v>
      </c>
    </row>
    <row r="203" spans="1:11" x14ac:dyDescent="0.2">
      <c r="A203" s="1">
        <v>43983</v>
      </c>
      <c r="B203" s="10">
        <v>1940.318</v>
      </c>
      <c r="C203" s="12">
        <f t="shared" si="74"/>
        <v>24286.059000000001</v>
      </c>
      <c r="D203" s="10">
        <v>18497.204333333299</v>
      </c>
      <c r="E203" s="13">
        <f t="shared" si="75"/>
        <v>-113.25866666670117</v>
      </c>
      <c r="F203" s="9">
        <f t="shared" si="63"/>
        <v>2053.5766666667014</v>
      </c>
      <c r="G203" s="12">
        <f t="shared" si="76"/>
        <v>20431.423333333365</v>
      </c>
      <c r="H203" s="57"/>
      <c r="I203" s="57"/>
      <c r="J203" s="57"/>
      <c r="K203" s="54">
        <f t="shared" si="77"/>
        <v>0.90533116717108808</v>
      </c>
    </row>
    <row r="204" spans="1:11" x14ac:dyDescent="0.2">
      <c r="A204" s="1">
        <v>44013</v>
      </c>
      <c r="B204" s="10">
        <v>2126.3049999999998</v>
      </c>
      <c r="C204" s="12">
        <f t="shared" si="74"/>
        <v>24562.396999999997</v>
      </c>
      <c r="D204" s="10">
        <v>18394.956000000002</v>
      </c>
      <c r="E204" s="13">
        <f t="shared" si="75"/>
        <v>-102.24833333329661</v>
      </c>
      <c r="F204" s="9">
        <f t="shared" si="63"/>
        <v>2228.5533333332965</v>
      </c>
      <c r="G204" s="12">
        <f t="shared" si="76"/>
        <v>20911.300666666662</v>
      </c>
      <c r="H204" s="57"/>
      <c r="I204" s="57"/>
      <c r="J204" s="57"/>
      <c r="K204" s="54">
        <f t="shared" si="77"/>
        <v>0.8796657985661408</v>
      </c>
    </row>
    <row r="205" spans="1:11" x14ac:dyDescent="0.2">
      <c r="A205" s="1">
        <v>44044</v>
      </c>
      <c r="B205" s="10">
        <v>2047.8969999999999</v>
      </c>
      <c r="C205" s="12">
        <f t="shared" si="74"/>
        <v>24499.274000000001</v>
      </c>
      <c r="D205" s="10">
        <v>18359.439666666669</v>
      </c>
      <c r="E205" s="13">
        <f t="shared" si="75"/>
        <v>-35.516333333333023</v>
      </c>
      <c r="F205" s="9">
        <f t="shared" si="63"/>
        <v>2083.413333333333</v>
      </c>
      <c r="G205" s="12">
        <f t="shared" si="76"/>
        <v>21171.845333333335</v>
      </c>
      <c r="H205" s="57"/>
      <c r="I205" s="57"/>
      <c r="J205" s="57"/>
      <c r="K205" s="54">
        <f t="shared" si="77"/>
        <v>0.86716294104799818</v>
      </c>
    </row>
    <row r="206" spans="1:11" x14ac:dyDescent="0.2">
      <c r="A206" s="1">
        <v>44075</v>
      </c>
      <c r="B206" s="10">
        <v>1853.787</v>
      </c>
      <c r="C206" s="12">
        <f t="shared" si="74"/>
        <v>24417.885000000002</v>
      </c>
      <c r="D206" s="10">
        <v>18573.988000000001</v>
      </c>
      <c r="E206" s="13">
        <f t="shared" si="75"/>
        <v>214.54833333333227</v>
      </c>
      <c r="F206" s="9">
        <f t="shared" si="63"/>
        <v>1639.2386666666678</v>
      </c>
      <c r="G206" s="12">
        <f t="shared" si="76"/>
        <v>21335.498000000003</v>
      </c>
      <c r="H206" s="57"/>
      <c r="I206" s="57"/>
      <c r="J206" s="57"/>
      <c r="K206" s="54">
        <f t="shared" si="77"/>
        <v>0.87056735211898961</v>
      </c>
    </row>
    <row r="207" spans="1:11" x14ac:dyDescent="0.2">
      <c r="A207" s="1">
        <v>44105</v>
      </c>
      <c r="B207" s="10">
        <v>2068.3020000000001</v>
      </c>
      <c r="C207" s="12">
        <f t="shared" si="74"/>
        <v>24514.716000000004</v>
      </c>
      <c r="D207" s="10">
        <v>18862.309000000001</v>
      </c>
      <c r="E207" s="13">
        <f t="shared" si="75"/>
        <v>288.32099999999991</v>
      </c>
      <c r="F207" s="9">
        <f t="shared" si="63"/>
        <v>1779.9810000000002</v>
      </c>
      <c r="G207" s="12">
        <f t="shared" si="76"/>
        <v>21640.598666666665</v>
      </c>
      <c r="H207" s="57"/>
      <c r="I207" s="57"/>
      <c r="J207" s="57"/>
      <c r="K207" s="54">
        <f t="shared" si="77"/>
        <v>0.87161678336810045</v>
      </c>
    </row>
    <row r="208" spans="1:11" x14ac:dyDescent="0.2">
      <c r="A208" s="1">
        <v>44136</v>
      </c>
      <c r="B208" s="10">
        <v>1621.4880000000001</v>
      </c>
      <c r="C208" s="12">
        <f t="shared" si="74"/>
        <v>24294.076000000001</v>
      </c>
      <c r="D208" s="10">
        <v>19258.895</v>
      </c>
      <c r="E208" s="13">
        <f t="shared" si="75"/>
        <v>396.58599999999933</v>
      </c>
      <c r="F208" s="9">
        <f t="shared" si="63"/>
        <v>1224.9020000000007</v>
      </c>
      <c r="G208" s="12">
        <f t="shared" si="76"/>
        <v>21480.577333333338</v>
      </c>
      <c r="H208" s="57"/>
      <c r="I208" s="57"/>
      <c r="J208" s="57"/>
      <c r="K208" s="54">
        <f t="shared" si="77"/>
        <v>0.89657250366889563</v>
      </c>
    </row>
    <row r="209" spans="1:14" x14ac:dyDescent="0.2">
      <c r="A209" s="1">
        <v>44166</v>
      </c>
      <c r="B209" s="10">
        <v>1356.3879999999999</v>
      </c>
      <c r="C209" s="12">
        <f>SUM(B198:B209)</f>
        <v>23933.582999999999</v>
      </c>
      <c r="D209" s="10">
        <v>19794.446666666667</v>
      </c>
      <c r="E209" s="13">
        <f t="shared" si="75"/>
        <v>535.55166666666628</v>
      </c>
      <c r="F209" s="9">
        <f>B209-E209</f>
        <v>820.83633333333364</v>
      </c>
      <c r="G209" s="12">
        <f t="shared" si="76"/>
        <v>21075.129666666668</v>
      </c>
      <c r="H209" s="57"/>
      <c r="I209" s="57"/>
      <c r="J209" s="57"/>
      <c r="K209" s="54">
        <f t="shared" si="77"/>
        <v>0.93923249724885038</v>
      </c>
    </row>
    <row r="210" spans="1:14" x14ac:dyDescent="0.2">
      <c r="A210" s="1">
        <v>44197</v>
      </c>
      <c r="B210" s="10">
        <v>1796.3</v>
      </c>
      <c r="C210" s="12">
        <f>SUM(B199:B210)</f>
        <v>23842.762999999999</v>
      </c>
      <c r="D210" s="10">
        <v>20302.131000000001</v>
      </c>
      <c r="E210" s="13">
        <f t="shared" ref="E210" si="78">D210-D209</f>
        <v>507.68433333333451</v>
      </c>
      <c r="F210" s="9">
        <f>B210-E210</f>
        <v>1288.6156666666654</v>
      </c>
      <c r="G210" s="12">
        <f t="shared" ref="G210" si="79">SUM(F199:F210)</f>
        <v>21060.459333333332</v>
      </c>
      <c r="H210" s="57"/>
      <c r="I210" s="57"/>
      <c r="J210" s="57"/>
      <c r="K210" s="54">
        <f t="shared" ref="K210" si="80">D210/G210</f>
        <v>0.96399279230661927</v>
      </c>
    </row>
    <row r="211" spans="1:14" x14ac:dyDescent="0.2">
      <c r="A211" s="1">
        <v>44228</v>
      </c>
      <c r="B211" s="10">
        <v>1774.452</v>
      </c>
      <c r="C211" s="12">
        <f t="shared" ref="C211:C221" si="81">SUM(B200:B211)</f>
        <v>23434.795000000002</v>
      </c>
      <c r="D211" s="10">
        <v>20728.535333333333</v>
      </c>
      <c r="E211" s="13">
        <f t="shared" ref="E211:E221" si="82">D211-D210</f>
        <v>426.40433333333203</v>
      </c>
      <c r="F211" s="9">
        <f>B211-E211</f>
        <v>1348.047666666668</v>
      </c>
      <c r="G211" s="12">
        <f t="shared" ref="G211:G221" si="83">SUM(F200:F211)</f>
        <v>20692.691333333336</v>
      </c>
      <c r="H211" s="57"/>
      <c r="I211" s="57"/>
      <c r="J211" s="57"/>
      <c r="K211" s="54">
        <f t="shared" ref="K211:K221" si="84">D211/G211</f>
        <v>1.0017322058026477</v>
      </c>
    </row>
    <row r="212" spans="1:14" x14ac:dyDescent="0.2">
      <c r="A212" s="1">
        <v>44256</v>
      </c>
      <c r="B212" s="10">
        <v>1873.3050000000001</v>
      </c>
      <c r="C212" s="12">
        <f t="shared" si="81"/>
        <v>23114.823</v>
      </c>
      <c r="D212" s="10">
        <v>20794.221999999998</v>
      </c>
      <c r="E212" s="13">
        <f t="shared" si="82"/>
        <v>65.686666666664678</v>
      </c>
      <c r="F212" s="9">
        <f>B212-E212</f>
        <v>1807.6183333333354</v>
      </c>
      <c r="G212" s="12">
        <f t="shared" si="83"/>
        <v>20633.472000000002</v>
      </c>
      <c r="H212" s="57"/>
      <c r="I212" s="57"/>
      <c r="J212" s="57"/>
      <c r="K212" s="54">
        <f t="shared" si="84"/>
        <v>1.0077907392415584</v>
      </c>
    </row>
    <row r="213" spans="1:14" x14ac:dyDescent="0.2">
      <c r="A213" s="1">
        <v>44287</v>
      </c>
      <c r="B213" s="10">
        <f t="shared" ref="B212:B221" si="85">C$209*(1+B$226)*Y76</f>
        <v>1945.880136486491</v>
      </c>
      <c r="C213" s="12">
        <f t="shared" si="81"/>
        <v>22637.770136486492</v>
      </c>
      <c r="D213" s="10">
        <f t="shared" ref="D212:D221" si="86">D212+B213-F213</f>
        <v>20856.767975543295</v>
      </c>
      <c r="E213" s="13">
        <f t="shared" si="82"/>
        <v>62.545975543296663</v>
      </c>
      <c r="F213" s="10">
        <f t="shared" ref="F212:F221" si="87">G$209*(1+F$226)*Z76</f>
        <v>1883.334160943197</v>
      </c>
      <c r="G213" s="12">
        <f t="shared" si="83"/>
        <v>20273.157494276529</v>
      </c>
      <c r="H213" s="57"/>
      <c r="I213" s="57"/>
      <c r="J213" s="57"/>
      <c r="K213" s="54">
        <f t="shared" si="84"/>
        <v>1.0287873500431064</v>
      </c>
    </row>
    <row r="214" spans="1:14" x14ac:dyDescent="0.2">
      <c r="A214" s="1">
        <v>44317</v>
      </c>
      <c r="B214" s="10">
        <f t="shared" si="85"/>
        <v>2006.9860607898722</v>
      </c>
      <c r="C214" s="12">
        <f t="shared" si="81"/>
        <v>22411.408197276367</v>
      </c>
      <c r="D214" s="10">
        <f t="shared" si="86"/>
        <v>20914.409758313395</v>
      </c>
      <c r="E214" s="13">
        <f t="shared" si="82"/>
        <v>57.64178277010069</v>
      </c>
      <c r="F214" s="10">
        <f t="shared" si="87"/>
        <v>1949.3442780197727</v>
      </c>
      <c r="G214" s="12">
        <f t="shared" si="83"/>
        <v>20107.461438962971</v>
      </c>
      <c r="H214" s="57"/>
      <c r="I214" s="57"/>
      <c r="J214" s="57"/>
      <c r="K214" s="54">
        <f t="shared" si="84"/>
        <v>1.0401317849993124</v>
      </c>
    </row>
    <row r="215" spans="1:14" x14ac:dyDescent="0.2">
      <c r="A215" s="1">
        <v>44348</v>
      </c>
      <c r="B215" s="10">
        <f t="shared" si="85"/>
        <v>2055.8762691406732</v>
      </c>
      <c r="C215" s="12">
        <f t="shared" si="81"/>
        <v>22526.966466417034</v>
      </c>
      <c r="D215" s="10">
        <f t="shared" si="86"/>
        <v>20926.151367566617</v>
      </c>
      <c r="E215" s="13">
        <f t="shared" si="82"/>
        <v>11.741609253222123</v>
      </c>
      <c r="F215" s="10">
        <f t="shared" si="87"/>
        <v>2044.1346598874507</v>
      </c>
      <c r="G215" s="12">
        <f t="shared" si="83"/>
        <v>20098.019432183719</v>
      </c>
      <c r="H215" s="57"/>
      <c r="I215" s="57"/>
      <c r="J215" s="57"/>
      <c r="K215" s="54">
        <f t="shared" si="84"/>
        <v>1.0412046539300672</v>
      </c>
    </row>
    <row r="216" spans="1:14" x14ac:dyDescent="0.2">
      <c r="A216" s="1">
        <v>44378</v>
      </c>
      <c r="B216" s="10">
        <f t="shared" si="85"/>
        <v>1994.6416649762873</v>
      </c>
      <c r="C216" s="12">
        <f t="shared" si="81"/>
        <v>22395.303131393324</v>
      </c>
      <c r="D216" s="10">
        <f t="shared" si="86"/>
        <v>20999.684290928464</v>
      </c>
      <c r="E216" s="13">
        <f t="shared" si="82"/>
        <v>73.53292336184677</v>
      </c>
      <c r="F216" s="10">
        <f t="shared" si="87"/>
        <v>1921.1087416144414</v>
      </c>
      <c r="G216" s="12">
        <f t="shared" si="83"/>
        <v>19790.574840464866</v>
      </c>
      <c r="H216" s="57"/>
      <c r="I216" s="57"/>
      <c r="J216" s="57"/>
      <c r="K216" s="54">
        <f t="shared" si="84"/>
        <v>1.0610952162941416</v>
      </c>
    </row>
    <row r="217" spans="1:14" x14ac:dyDescent="0.2">
      <c r="A217" s="1">
        <v>44409</v>
      </c>
      <c r="B217" s="10">
        <f t="shared" si="85"/>
        <v>2239.1246885028636</v>
      </c>
      <c r="C217" s="12">
        <f t="shared" si="81"/>
        <v>22586.530819896183</v>
      </c>
      <c r="D217" s="10">
        <f t="shared" si="86"/>
        <v>21193.25441848745</v>
      </c>
      <c r="E217" s="13">
        <f t="shared" si="82"/>
        <v>193.5701275589854</v>
      </c>
      <c r="F217" s="10">
        <f t="shared" si="87"/>
        <v>2045.5545609438766</v>
      </c>
      <c r="G217" s="12">
        <f t="shared" si="83"/>
        <v>19752.71606807541</v>
      </c>
      <c r="H217" s="57"/>
      <c r="I217" s="57"/>
      <c r="J217" s="57"/>
      <c r="K217" s="54">
        <f t="shared" si="84"/>
        <v>1.0729286213322458</v>
      </c>
    </row>
    <row r="218" spans="1:14" x14ac:dyDescent="0.2">
      <c r="A218" s="1">
        <v>44440</v>
      </c>
      <c r="B218" s="10">
        <f t="shared" si="85"/>
        <v>2097.3828048800224</v>
      </c>
      <c r="C218" s="12">
        <f t="shared" si="81"/>
        <v>22830.126624776211</v>
      </c>
      <c r="D218" s="10">
        <f t="shared" si="86"/>
        <v>21518.510022841252</v>
      </c>
      <c r="E218" s="13">
        <f t="shared" si="82"/>
        <v>325.25560435380248</v>
      </c>
      <c r="F218" s="10">
        <f t="shared" si="87"/>
        <v>1772.1272005262178</v>
      </c>
      <c r="G218" s="12">
        <f t="shared" si="83"/>
        <v>19885.60460193496</v>
      </c>
      <c r="H218" s="57"/>
      <c r="I218" s="57"/>
      <c r="J218" s="57"/>
      <c r="K218" s="54">
        <f t="shared" si="84"/>
        <v>1.082114949663004</v>
      </c>
    </row>
    <row r="219" spans="1:14" x14ac:dyDescent="0.2">
      <c r="A219" s="1">
        <v>44470</v>
      </c>
      <c r="B219" s="10">
        <f t="shared" si="85"/>
        <v>2180.7708500109725</v>
      </c>
      <c r="C219" s="12">
        <f t="shared" si="81"/>
        <v>22942.59547478718</v>
      </c>
      <c r="D219" s="10">
        <f t="shared" si="86"/>
        <v>22011.35686552108</v>
      </c>
      <c r="E219" s="13">
        <f t="shared" si="82"/>
        <v>492.84684267982811</v>
      </c>
      <c r="F219" s="10">
        <f t="shared" si="87"/>
        <v>1687.9240073311457</v>
      </c>
      <c r="G219" s="12">
        <f t="shared" si="83"/>
        <v>19793.547609266105</v>
      </c>
      <c r="H219" s="57"/>
      <c r="I219" s="57"/>
      <c r="J219" s="57"/>
      <c r="K219" s="54">
        <f t="shared" si="84"/>
        <v>1.1120470822126265</v>
      </c>
    </row>
    <row r="220" spans="1:14" x14ac:dyDescent="0.2">
      <c r="A220" s="1">
        <v>44501</v>
      </c>
      <c r="B220" s="10">
        <f t="shared" si="85"/>
        <v>1886.1086763800129</v>
      </c>
      <c r="C220" s="12">
        <f t="shared" si="81"/>
        <v>23207.216151167195</v>
      </c>
      <c r="D220" s="10">
        <f t="shared" si="86"/>
        <v>22510.622374804974</v>
      </c>
      <c r="E220" s="13">
        <f t="shared" si="82"/>
        <v>499.26550928389406</v>
      </c>
      <c r="F220" s="10">
        <f t="shared" si="87"/>
        <v>1386.8431670961181</v>
      </c>
      <c r="G220" s="12">
        <f t="shared" si="83"/>
        <v>19955.488776362221</v>
      </c>
      <c r="H220" s="57"/>
      <c r="I220" s="57"/>
      <c r="J220" s="57"/>
      <c r="K220" s="54">
        <f t="shared" si="84"/>
        <v>1.1280416444356589</v>
      </c>
    </row>
    <row r="221" spans="1:14" x14ac:dyDescent="0.2">
      <c r="A221" s="1">
        <v>44531</v>
      </c>
      <c r="B221" s="10">
        <f t="shared" si="85"/>
        <v>1805.2880848373268</v>
      </c>
      <c r="C221" s="12">
        <f t="shared" si="81"/>
        <v>23656.116236004524</v>
      </c>
      <c r="D221" s="10">
        <f t="shared" si="86"/>
        <v>22969.210082356411</v>
      </c>
      <c r="E221" s="13">
        <f t="shared" si="82"/>
        <v>458.58770755143632</v>
      </c>
      <c r="F221" s="10">
        <f t="shared" si="87"/>
        <v>1346.7003772858927</v>
      </c>
      <c r="G221" s="12">
        <f t="shared" si="83"/>
        <v>20481.35282031478</v>
      </c>
      <c r="H221" s="57"/>
      <c r="I221" s="57"/>
      <c r="J221" s="57"/>
      <c r="K221" s="54">
        <f t="shared" si="84"/>
        <v>1.1214693816305927</v>
      </c>
    </row>
    <row r="222" spans="1:14" x14ac:dyDescent="0.2">
      <c r="A222" s="1"/>
      <c r="B222" s="10"/>
      <c r="C222" s="12"/>
      <c r="D222" s="10"/>
      <c r="E222" s="13"/>
      <c r="F222" s="10"/>
      <c r="G222" s="12"/>
      <c r="H222" s="57"/>
      <c r="I222" s="57"/>
      <c r="J222" s="57"/>
      <c r="K222" s="54"/>
      <c r="N222" s="66"/>
    </row>
    <row r="223" spans="1:14" x14ac:dyDescent="0.2">
      <c r="A223" s="1"/>
      <c r="C223" s="19"/>
      <c r="G223" s="33"/>
    </row>
    <row r="224" spans="1:14" ht="28.5" customHeight="1" x14ac:dyDescent="0.2">
      <c r="A224" s="61" t="s">
        <v>51</v>
      </c>
      <c r="B224" s="64">
        <f>SUM(B210:B212)/SUM(B198:B200)-1</f>
        <v>-0.13073350219238411</v>
      </c>
      <c r="C224" s="62"/>
      <c r="D224" s="63"/>
      <c r="E224" s="63"/>
      <c r="F224" s="64">
        <f>SUM(F210:F212)/SUM(F198:F200)-1</f>
        <v>-9.0393604286803986E-2</v>
      </c>
      <c r="G224" s="33"/>
      <c r="K224" s="33"/>
    </row>
    <row r="225" spans="1:12" ht="15.75" x14ac:dyDescent="0.25">
      <c r="A225" s="17"/>
      <c r="B225" s="8"/>
      <c r="E225" s="17"/>
      <c r="F225" s="8"/>
      <c r="G225" s="55"/>
      <c r="L225" s="59"/>
    </row>
    <row r="226" spans="1:12" ht="15.75" x14ac:dyDescent="0.25">
      <c r="A226" s="17">
        <v>2025</v>
      </c>
      <c r="B226" s="60">
        <v>0</v>
      </c>
      <c r="E226" s="17">
        <v>2025</v>
      </c>
      <c r="F226" s="60">
        <v>-0.02</v>
      </c>
    </row>
    <row r="228" spans="1:12" ht="15.75" x14ac:dyDescent="0.25">
      <c r="B228" s="38" t="s">
        <v>15</v>
      </c>
      <c r="C228" s="39"/>
      <c r="D228" s="39"/>
      <c r="E228" s="39"/>
      <c r="F228" s="39"/>
      <c r="G228" s="39"/>
      <c r="H228" s="39"/>
      <c r="I228" s="39"/>
      <c r="J228" s="39"/>
      <c r="K228" s="39"/>
    </row>
    <row r="229" spans="1:12" ht="15.75" x14ac:dyDescent="0.25">
      <c r="B229" s="7" t="s">
        <v>16</v>
      </c>
      <c r="F229" s="7" t="s">
        <v>17</v>
      </c>
    </row>
    <row r="230" spans="1:12" x14ac:dyDescent="0.2">
      <c r="B230" s="53" t="s">
        <v>43</v>
      </c>
      <c r="C230" s="53"/>
      <c r="D230" s="53"/>
      <c r="E230" s="53"/>
      <c r="F230" s="53" t="s">
        <v>43</v>
      </c>
    </row>
    <row r="231" spans="1:12" x14ac:dyDescent="0.2">
      <c r="B231" s="57" t="s">
        <v>50</v>
      </c>
      <c r="F231" s="57" t="s">
        <v>50</v>
      </c>
    </row>
    <row r="232" spans="1:12" x14ac:dyDescent="0.2">
      <c r="B232" t="s">
        <v>35</v>
      </c>
      <c r="F232" t="s">
        <v>35</v>
      </c>
    </row>
    <row r="233" spans="1:12" x14ac:dyDescent="0.2">
      <c r="B233" t="s">
        <v>18</v>
      </c>
      <c r="L233" s="6"/>
    </row>
    <row r="234" spans="1:12" x14ac:dyDescent="0.2">
      <c r="B234" t="s">
        <v>21</v>
      </c>
      <c r="L234" s="6"/>
    </row>
    <row r="235" spans="1:12" x14ac:dyDescent="0.2">
      <c r="L235" s="6"/>
    </row>
    <row r="236" spans="1:12" x14ac:dyDescent="0.2">
      <c r="A236" s="65"/>
      <c r="L236" s="6"/>
    </row>
    <row r="237" spans="1:12" x14ac:dyDescent="0.2">
      <c r="L237" s="6"/>
    </row>
    <row r="238" spans="1:12" x14ac:dyDescent="0.2">
      <c r="L238" s="6"/>
    </row>
    <row r="241" spans="1:11" ht="15.75" x14ac:dyDescent="0.25">
      <c r="B241" s="8"/>
      <c r="F241" s="8"/>
    </row>
    <row r="242" spans="1:11" ht="15.75" x14ac:dyDescent="0.25">
      <c r="B242" s="8"/>
      <c r="F242" s="8"/>
    </row>
    <row r="243" spans="1:1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 spans="1:1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1:1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 spans="1:1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 spans="1:1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 spans="1:1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 spans="1:1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</sheetData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2010-05-28T18:10:53Z</cp:lastPrinted>
  <dcterms:created xsi:type="dcterms:W3CDTF">2001-12-23T14:07:27Z</dcterms:created>
  <dcterms:modified xsi:type="dcterms:W3CDTF">2025-04-24T02:24:17Z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-426032773</vt:i4>
  </property>
  <property fmtid="{D5CDD505-2E9C-101B-9397-08002B2CF9AE}" pid="3" name="_NewReviewCycle">
    <vt:lpwstr/>
  </property>
  <property fmtid="{D5CDD505-2E9C-101B-9397-08002B2CF9AE}" pid="4" name="_EmailSubject">
    <vt:lpwstr>RTA Scenario planner for March 2012</vt:lpwstr>
  </property>
  <property fmtid="{D5CDD505-2E9C-101B-9397-08002B2CF9AE}" pid="5" name="_AuthorEmail">
    <vt:lpwstr>jgauntt@rta.org</vt:lpwstr>
  </property>
  <property fmtid="{D5CDD505-2E9C-101B-9397-08002B2CF9AE}" pid="6" name="_AuthorEmailDisplayName">
    <vt:lpwstr>Jim Gauntt</vt:lpwstr>
  </property>
  <property fmtid="{D5CDD505-2E9C-101B-9397-08002B2CF9AE}" pid="7" name="_ReviewingToolsShownOnce">
    <vt:lpwstr/>
  </property>
</Properties>
</file>