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2" l="1"/>
  <c r="B224" i="2"/>
  <c r="F211" i="2"/>
  <c r="F210" i="2" l="1"/>
  <c r="F212" i="2"/>
  <c r="F213" i="2"/>
  <c r="F214" i="2"/>
  <c r="F215" i="2"/>
  <c r="F216" i="2"/>
  <c r="F217" i="2"/>
  <c r="F218" i="2"/>
  <c r="F219" i="2"/>
  <c r="F220" i="2"/>
  <c r="F221" i="2"/>
  <c r="F209" i="2"/>
  <c r="C217" i="2" l="1"/>
  <c r="C211" i="2"/>
  <c r="B212" i="2"/>
  <c r="C212" i="2"/>
  <c r="B213" i="2"/>
  <c r="C219" i="2" s="1"/>
  <c r="B214" i="2"/>
  <c r="C214" i="2"/>
  <c r="B215" i="2"/>
  <c r="B216" i="2"/>
  <c r="B217" i="2"/>
  <c r="B218" i="2"/>
  <c r="C218" i="2"/>
  <c r="B219" i="2"/>
  <c r="B220" i="2"/>
  <c r="B221" i="2"/>
  <c r="C220" i="2" l="1"/>
  <c r="C221" i="2"/>
  <c r="C213" i="2"/>
  <c r="C215" i="2"/>
  <c r="C216" i="2"/>
  <c r="C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C199" i="2" l="1"/>
  <c r="C200" i="2"/>
  <c r="C205" i="2"/>
  <c r="C202" i="2"/>
  <c r="C206" i="2"/>
  <c r="R100" i="2"/>
  <c r="O100" i="2"/>
  <c r="C208" i="2" l="1"/>
  <c r="E200" i="2"/>
  <c r="F200" i="2" s="1"/>
  <c r="C201" i="2"/>
  <c r="C203" i="2"/>
  <c r="C204" i="2"/>
  <c r="E199" i="2"/>
  <c r="F199" i="2" s="1"/>
  <c r="C207" i="2"/>
  <c r="C196" i="2"/>
  <c r="E201" i="2" l="1"/>
  <c r="F201" i="2" s="1"/>
  <c r="E194" i="2"/>
  <c r="E202" i="2" l="1"/>
  <c r="F202" i="2" s="1"/>
  <c r="F194" i="2"/>
  <c r="E203" i="2" l="1"/>
  <c r="F203" i="2" s="1"/>
  <c r="R99" i="2"/>
  <c r="O99" i="2"/>
  <c r="E204" i="2" l="1"/>
  <c r="F204" i="2" s="1"/>
  <c r="E180" i="2"/>
  <c r="F180" i="2" s="1"/>
  <c r="E205" i="2" l="1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G210" i="2" l="1"/>
  <c r="K210" i="2" s="1"/>
  <c r="G209" i="2"/>
  <c r="K209" i="2" s="1"/>
  <c r="G217" i="2" l="1"/>
  <c r="G212" i="2"/>
  <c r="G218" i="2"/>
  <c r="G214" i="2"/>
  <c r="G211" i="2"/>
  <c r="G219" i="2"/>
  <c r="G221" i="2"/>
  <c r="G213" i="2"/>
  <c r="G216" i="2"/>
  <c r="G220" i="2"/>
  <c r="G215" i="2"/>
  <c r="E211" i="2"/>
  <c r="K211" i="2" l="1"/>
  <c r="D212" i="2"/>
  <c r="D213" i="2" l="1"/>
  <c r="E212" i="2"/>
  <c r="K212" i="2"/>
  <c r="K213" i="2" l="1"/>
  <c r="E213" i="2"/>
  <c r="D214" i="2"/>
  <c r="K214" i="2" l="1"/>
  <c r="D215" i="2"/>
  <c r="E214" i="2"/>
  <c r="E215" i="2" l="1"/>
  <c r="D216" i="2"/>
  <c r="K215" i="2"/>
  <c r="D217" i="2" l="1"/>
  <c r="E216" i="2"/>
  <c r="K216" i="2"/>
  <c r="D218" i="2" l="1"/>
  <c r="K217" i="2"/>
  <c r="E217" i="2"/>
  <c r="E218" i="2" l="1"/>
  <c r="K218" i="2"/>
  <c r="D219" i="2"/>
  <c r="D220" i="2" l="1"/>
  <c r="E219" i="2"/>
  <c r="K219" i="2"/>
  <c r="D221" i="2" l="1"/>
  <c r="K220" i="2"/>
  <c r="E220" i="2"/>
  <c r="K221" i="2" l="1"/>
  <c r="E221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<sst xmlns="http://schemas.openxmlformats.org/spreadsheetml/2006/main" count="87" uniqueCount="52">
  <si>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</si>
  <si>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</si>
  <si>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</si>
  <si>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</si>
  <si>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</si>
  <si>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</si>
  <si>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</si>
  <si>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</si>
  <si>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</si>
  <si>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</si>
  <si>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</si>
  <si>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</si>
  <si>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</si>
  <si>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</si>
  <si>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</si>
  <si>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</si>
  <si>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</si>
  <si>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</si>
  <si>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</si>
  <si>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</si>
  <si>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</si>
  <si>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</si>
  <si>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</si>
  <si>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</si>
  <si>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</si>
  <si>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</si>
  <si>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</si>
  <si>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</si>
  <si>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</si>
  <si>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</si>
  <si>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</si>
  <si>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</si>
  <si>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</si>
  <si>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</si>
  <si>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</si>
  <si>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</si>
  <si>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</si>
  <si>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</si>
  <si>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</si>
  <si>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</si>
  <si>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</si>
  <si>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</si>
  <si>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</si>
  <si>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</si>
  <si>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</si>
  <si>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</si>
  <si>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</si>
  <si>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</si>
  <si>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</si>
  <si>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2024 (24 YEARS)</t>
  </si>
  <si>
    <t>Choose a growth factor for Jan to Dec 2025.</t>
  </si>
  <si>
    <t>2025 YTD growth rate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</si>
</sst>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  <xf numFmtId="10" fontId="0" fillId="0" borderId="0" xfId="28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87744"/>
        <c:axId val="197597952"/>
      </c:lineChart>
      <c:catAx>
        <c:axId val="4178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9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59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88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40192"/>
        <c:axId val="403210816"/>
      </c:lineChart>
      <c:catAx>
        <c:axId val="4184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1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21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440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42752"/>
        <c:axId val="403213120"/>
      </c:lineChart>
      <c:catAx>
        <c:axId val="4184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21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44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1796.3</c:v>
                </c:pt>
                <c:pt idx="1">
                  <c:v>1774.452</c:v>
                </c:pt>
                <c:pt idx="2">
                  <c:v>2000.7147179911835</c:v>
                </c:pt>
                <c:pt idx="3">
                  <c:v>1945.880136486491</c:v>
                </c:pt>
                <c:pt idx="4">
                  <c:v>2006.9860607898722</c:v>
                </c:pt>
                <c:pt idx="5">
                  <c:v>2055.8762691406732</c:v>
                </c:pt>
                <c:pt idx="6">
                  <c:v>1994.6416649762873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74400"/>
        <c:axId val="403215424"/>
      </c:lineChart>
      <c:catAx>
        <c:axId val="4207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321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21542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2077440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#,##0_);\(#,##0\)</c:formatCode>
                <c:ptCount val="12"/>
                <c:pt idx="0">
                  <c:v>1288.6156666666654</c:v>
                </c:pt>
                <c:pt idx="1">
                  <c:v>1348.047666666668</c:v>
                </c:pt>
                <c:pt idx="2" formatCode="#,##0">
                  <c:v>1740.9656100892391</c:v>
                </c:pt>
                <c:pt idx="3" formatCode="#,##0">
                  <c:v>1883.334160943197</c:v>
                </c:pt>
                <c:pt idx="4" formatCode="#,##0">
                  <c:v>1949.3442780197727</c:v>
                </c:pt>
                <c:pt idx="5" formatCode="#,##0">
                  <c:v>2044.1346598874507</c:v>
                </c:pt>
                <c:pt idx="6" formatCode="#,##0">
                  <c:v>1921.1087416144414</c:v>
                </c:pt>
                <c:pt idx="7" formatCode="#,##0">
                  <c:v>2045.5545609438766</c:v>
                </c:pt>
                <c:pt idx="8" formatCode="#,##0">
                  <c:v>1772.1272005262178</c:v>
                </c:pt>
                <c:pt idx="9" formatCode="#,##0">
                  <c:v>1687.9240073311457</c:v>
                </c:pt>
                <c:pt idx="10" formatCode="#,##0">
                  <c:v>1386.8431670961181</c:v>
                </c:pt>
                <c:pt idx="11" formatCode="#,##0">
                  <c:v>1346.7003772858927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75424"/>
        <c:axId val="403217152"/>
      </c:lineChart>
      <c:catAx>
        <c:axId val="4207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321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21715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2077542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8" activePane="bottomLeft" state="frozen"/>
      <selection pane="bottomLeft" activeCell="F227" sqref="F227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4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>B209-E209</f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4" x14ac:dyDescent="0.2">
      <c r="A210" s="1">
        <v>44197</v>
      </c>
      <c r="B210" s="10">
        <v>1796.3</v>
      </c>
      <c r="C210" s="12">
        <f>SUM(B199:B210)</f>
        <v>23842.762999999999</v>
      </c>
      <c r="D210" s="10">
        <v>20302.131000000001</v>
      </c>
      <c r="E210" s="13">
        <f t="shared" ref="E210" si="78">D210-D209</f>
        <v>507.68433333333451</v>
      </c>
      <c r="F210" s="9">
        <f>B210-E210</f>
        <v>1288.6156666666654</v>
      </c>
      <c r="G210" s="12">
        <f t="shared" ref="G210" si="79">SUM(F199:F210)</f>
        <v>21060.459333333332</v>
      </c>
      <c r="H210" s="57"/>
      <c r="I210" s="57"/>
      <c r="J210" s="57"/>
      <c r="K210" s="54">
        <f t="shared" ref="K210" si="80">D210/G210</f>
        <v>0.96399279230661927</v>
      </c>
    </row>
    <row r="211" spans="1:14" x14ac:dyDescent="0.2">
      <c r="A211" s="1">
        <v>44228</v>
      </c>
      <c r="B211" s="10">
        <v>1774.452</v>
      </c>
      <c r="C211" s="12">
        <f t="shared" ref="C211:C221" si="81">SUM(B200:B211)</f>
        <v>23434.795000000002</v>
      </c>
      <c r="D211" s="10">
        <v>20728.535333333333</v>
      </c>
      <c r="E211" s="13">
        <f t="shared" ref="E211:E221" si="82">D211-D210</f>
        <v>426.40433333333203</v>
      </c>
      <c r="F211" s="9">
        <f>B211-E211</f>
        <v>1348.047666666668</v>
      </c>
      <c r="G211" s="12">
        <f t="shared" ref="G211:G221" si="83">SUM(F200:F211)</f>
        <v>20692.691333333336</v>
      </c>
      <c r="H211" s="57"/>
      <c r="I211" s="57"/>
      <c r="J211" s="57"/>
      <c r="K211" s="54">
        <f t="shared" ref="K211:K221" si="84">D211/G211</f>
        <v>1.0017322058026477</v>
      </c>
    </row>
    <row r="212" spans="1:14" x14ac:dyDescent="0.2">
      <c r="A212" s="1">
        <v>44256</v>
      </c>
      <c r="B212" s="10">
        <f t="shared" ref="B211:B221" si="85">C$209*(1+B$226)*Y75</f>
        <v>2000.7147179911835</v>
      </c>
      <c r="C212" s="12">
        <f t="shared" si="81"/>
        <v>23242.232717991184</v>
      </c>
      <c r="D212" s="10">
        <f t="shared" ref="D211:D221" si="86">D211+B212-F212</f>
        <v>20988.284441235279</v>
      </c>
      <c r="E212" s="13">
        <f t="shared" si="82"/>
        <v>259.74910790194554</v>
      </c>
      <c r="F212" s="10">
        <f t="shared" ref="F211:F221" si="87">G$209*(1+F$226)*Z75</f>
        <v>1740.9656100892391</v>
      </c>
      <c r="G212" s="12">
        <f t="shared" si="83"/>
        <v>20566.819276755905</v>
      </c>
      <c r="H212" s="57"/>
      <c r="I212" s="57"/>
      <c r="J212" s="57"/>
      <c r="K212" s="54">
        <f t="shared" si="84"/>
        <v>1.0204924815455398</v>
      </c>
    </row>
    <row r="213" spans="1:14" x14ac:dyDescent="0.2">
      <c r="A213" s="1">
        <v>44287</v>
      </c>
      <c r="B213" s="10">
        <f t="shared" si="85"/>
        <v>1945.880136486491</v>
      </c>
      <c r="C213" s="12">
        <f t="shared" si="81"/>
        <v>22765.179854477676</v>
      </c>
      <c r="D213" s="10">
        <f t="shared" si="86"/>
        <v>21050.830416778575</v>
      </c>
      <c r="E213" s="13">
        <f t="shared" si="82"/>
        <v>62.545975543296663</v>
      </c>
      <c r="F213" s="10">
        <f t="shared" si="87"/>
        <v>1883.334160943197</v>
      </c>
      <c r="G213" s="12">
        <f t="shared" si="83"/>
        <v>20206.504771032432</v>
      </c>
      <c r="H213" s="57"/>
      <c r="I213" s="57"/>
      <c r="J213" s="57"/>
      <c r="K213" s="54">
        <f t="shared" si="84"/>
        <v>1.041784843807156</v>
      </c>
    </row>
    <row r="214" spans="1:14" x14ac:dyDescent="0.2">
      <c r="A214" s="1">
        <v>44317</v>
      </c>
      <c r="B214" s="10">
        <f t="shared" si="85"/>
        <v>2006.9860607898722</v>
      </c>
      <c r="C214" s="12">
        <f t="shared" si="81"/>
        <v>22538.817915267551</v>
      </c>
      <c r="D214" s="10">
        <f t="shared" si="86"/>
        <v>21108.472199548676</v>
      </c>
      <c r="E214" s="13">
        <f t="shared" si="82"/>
        <v>57.64178277010069</v>
      </c>
      <c r="F214" s="10">
        <f t="shared" si="87"/>
        <v>1949.3442780197727</v>
      </c>
      <c r="G214" s="12">
        <f t="shared" si="83"/>
        <v>20040.808715718875</v>
      </c>
      <c r="H214" s="57"/>
      <c r="I214" s="57"/>
      <c r="J214" s="57"/>
      <c r="K214" s="54">
        <f t="shared" si="84"/>
        <v>1.0532744710542736</v>
      </c>
    </row>
    <row r="215" spans="1:14" x14ac:dyDescent="0.2">
      <c r="A215" s="1">
        <v>44348</v>
      </c>
      <c r="B215" s="10">
        <f t="shared" si="85"/>
        <v>2055.8762691406732</v>
      </c>
      <c r="C215" s="12">
        <f t="shared" si="81"/>
        <v>22654.376184408218</v>
      </c>
      <c r="D215" s="10">
        <f t="shared" si="86"/>
        <v>21120.213808801898</v>
      </c>
      <c r="E215" s="13">
        <f t="shared" si="82"/>
        <v>11.741609253222123</v>
      </c>
      <c r="F215" s="10">
        <f t="shared" si="87"/>
        <v>2044.1346598874507</v>
      </c>
      <c r="G215" s="12">
        <f t="shared" si="83"/>
        <v>20031.366708939622</v>
      </c>
      <c r="H215" s="57"/>
      <c r="I215" s="57"/>
      <c r="J215" s="57"/>
      <c r="K215" s="54">
        <f t="shared" si="84"/>
        <v>1.0543571048188312</v>
      </c>
    </row>
    <row r="216" spans="1:14" x14ac:dyDescent="0.2">
      <c r="A216" s="1">
        <v>44378</v>
      </c>
      <c r="B216" s="10">
        <f t="shared" si="85"/>
        <v>1994.6416649762873</v>
      </c>
      <c r="C216" s="12">
        <f t="shared" si="81"/>
        <v>22522.712849384508</v>
      </c>
      <c r="D216" s="10">
        <f t="shared" si="86"/>
        <v>21193.746732163745</v>
      </c>
      <c r="E216" s="13">
        <f t="shared" si="82"/>
        <v>73.53292336184677</v>
      </c>
      <c r="F216" s="10">
        <f t="shared" si="87"/>
        <v>1921.1087416144414</v>
      </c>
      <c r="G216" s="12">
        <f t="shared" si="83"/>
        <v>19723.922117220769</v>
      </c>
      <c r="H216" s="57"/>
      <c r="I216" s="57"/>
      <c r="J216" s="57"/>
      <c r="K216" s="54">
        <f t="shared" si="84"/>
        <v>1.0745198954958195</v>
      </c>
    </row>
    <row r="217" spans="1:14" x14ac:dyDescent="0.2">
      <c r="A217" s="1">
        <v>44409</v>
      </c>
      <c r="B217" s="10">
        <f t="shared" si="85"/>
        <v>2239.1246885028636</v>
      </c>
      <c r="C217" s="12">
        <f t="shared" si="81"/>
        <v>22713.940537887367</v>
      </c>
      <c r="D217" s="10">
        <f t="shared" si="86"/>
        <v>21387.31685972273</v>
      </c>
      <c r="E217" s="13">
        <f t="shared" si="82"/>
        <v>193.5701275589854</v>
      </c>
      <c r="F217" s="10">
        <f t="shared" si="87"/>
        <v>2045.5545609438766</v>
      </c>
      <c r="G217" s="12">
        <f t="shared" si="83"/>
        <v>19686.063344831313</v>
      </c>
      <c r="H217" s="57"/>
      <c r="I217" s="57"/>
      <c r="J217" s="57"/>
      <c r="K217" s="54">
        <f t="shared" si="84"/>
        <v>1.0864191832105474</v>
      </c>
    </row>
    <row r="218" spans="1:14" x14ac:dyDescent="0.2">
      <c r="A218" s="1">
        <v>44440</v>
      </c>
      <c r="B218" s="10">
        <f t="shared" si="85"/>
        <v>2097.3828048800224</v>
      </c>
      <c r="C218" s="12">
        <f t="shared" si="81"/>
        <v>22957.536342767395</v>
      </c>
      <c r="D218" s="10">
        <f t="shared" si="86"/>
        <v>21712.572464076537</v>
      </c>
      <c r="E218" s="13">
        <f t="shared" si="82"/>
        <v>325.25560435380612</v>
      </c>
      <c r="F218" s="10">
        <f t="shared" si="87"/>
        <v>1772.1272005262178</v>
      </c>
      <c r="G218" s="12">
        <f t="shared" si="83"/>
        <v>19818.951878690863</v>
      </c>
      <c r="H218" s="57"/>
      <c r="I218" s="57"/>
      <c r="J218" s="57"/>
      <c r="K218" s="54">
        <f t="shared" si="84"/>
        <v>1.0955459500066538</v>
      </c>
    </row>
    <row r="219" spans="1:14" x14ac:dyDescent="0.2">
      <c r="A219" s="1">
        <v>44470</v>
      </c>
      <c r="B219" s="10">
        <f t="shared" si="85"/>
        <v>2180.7708500109725</v>
      </c>
      <c r="C219" s="12">
        <f t="shared" si="81"/>
        <v>23070.005192778364</v>
      </c>
      <c r="D219" s="10">
        <f t="shared" si="86"/>
        <v>22205.419306756365</v>
      </c>
      <c r="E219" s="13">
        <f t="shared" si="82"/>
        <v>492.84684267982811</v>
      </c>
      <c r="F219" s="10">
        <f t="shared" si="87"/>
        <v>1687.9240073311457</v>
      </c>
      <c r="G219" s="12">
        <f t="shared" si="83"/>
        <v>19726.894886022008</v>
      </c>
      <c r="H219" s="57"/>
      <c r="I219" s="57"/>
      <c r="J219" s="57"/>
      <c r="K219" s="54">
        <f t="shared" si="84"/>
        <v>1.1256418932150634</v>
      </c>
    </row>
    <row r="220" spans="1:14" x14ac:dyDescent="0.2">
      <c r="A220" s="1">
        <v>44501</v>
      </c>
      <c r="B220" s="10">
        <f t="shared" si="85"/>
        <v>1886.1086763800129</v>
      </c>
      <c r="C220" s="12">
        <f t="shared" si="81"/>
        <v>23334.625869158379</v>
      </c>
      <c r="D220" s="10">
        <f t="shared" si="86"/>
        <v>22704.684816040259</v>
      </c>
      <c r="E220" s="13">
        <f t="shared" si="82"/>
        <v>499.26550928389406</v>
      </c>
      <c r="F220" s="10">
        <f t="shared" si="87"/>
        <v>1386.8431670961181</v>
      </c>
      <c r="G220" s="12">
        <f t="shared" si="83"/>
        <v>19888.836053118124</v>
      </c>
      <c r="H220" s="57"/>
      <c r="I220" s="57"/>
      <c r="J220" s="57"/>
      <c r="K220" s="54">
        <f t="shared" si="84"/>
        <v>1.1415793641921379</v>
      </c>
    </row>
    <row r="221" spans="1:14" x14ac:dyDescent="0.2">
      <c r="A221" s="1">
        <v>44531</v>
      </c>
      <c r="B221" s="10">
        <f t="shared" si="85"/>
        <v>1805.2880848373268</v>
      </c>
      <c r="C221" s="12">
        <f t="shared" si="81"/>
        <v>23783.525953995708</v>
      </c>
      <c r="D221" s="10">
        <f t="shared" si="86"/>
        <v>23163.272523591695</v>
      </c>
      <c r="E221" s="13">
        <f t="shared" si="82"/>
        <v>458.58770755143632</v>
      </c>
      <c r="F221" s="10">
        <f t="shared" si="87"/>
        <v>1346.7003772858927</v>
      </c>
      <c r="G221" s="12">
        <f t="shared" si="83"/>
        <v>20414.700097070683</v>
      </c>
      <c r="H221" s="57"/>
      <c r="I221" s="57"/>
      <c r="J221" s="57"/>
      <c r="K221" s="54">
        <f t="shared" si="84"/>
        <v>1.1346369240523599</v>
      </c>
    </row>
    <row r="222" spans="1:14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  <c r="N222" s="66"/>
    </row>
    <row r="223" spans="1:14" x14ac:dyDescent="0.2">
      <c r="A223" s="1"/>
      <c r="C223" s="19"/>
      <c r="G223" s="33"/>
    </row>
    <row r="224" spans="1:14" ht="28.5" customHeight="1" x14ac:dyDescent="0.2">
      <c r="A224" s="61" t="s">
        <v>51</v>
      </c>
      <c r="B224" s="64">
        <f>SUM(B210:B211)/SUM(B198:B199)-1</f>
        <v>-0.12256618684175602</v>
      </c>
      <c r="C224" s="62"/>
      <c r="D224" s="63"/>
      <c r="E224" s="63"/>
      <c r="F224" s="64">
        <f>SUM(F210:F211)/SUM(F198:F199)-1</f>
        <v>-0.12667289000425563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-0.02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50</v>
      </c>
      <c r="F231" s="57" t="s">
        <v>50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2025-03-25T03:41:48Z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