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" i="2" l="1"/>
  <c r="B201" i="2"/>
  <c r="F186" i="2"/>
  <c r="F185" i="2"/>
  <c r="V97" i="2" l="1"/>
  <c r="U97" i="2"/>
  <c r="V98" i="2"/>
  <c r="U98" i="2"/>
  <c r="R99" i="2"/>
  <c r="O99" i="2"/>
  <c r="E180" i="2" l="1"/>
  <c r="F180" i="2" s="1"/>
  <c r="C178" i="2" l="1"/>
  <c r="E175" i="2"/>
  <c r="F175" i="2" s="1"/>
  <c r="C175" i="2"/>
  <c r="C182" i="2"/>
  <c r="C184" i="2"/>
  <c r="C181" i="2"/>
  <c r="C176" i="2"/>
  <c r="C177" i="2"/>
  <c r="C179" i="2"/>
  <c r="C180" i="2"/>
  <c r="C183" i="2"/>
  <c r="E174" i="2"/>
  <c r="F174" i="2" s="1"/>
  <c r="C174" i="2"/>
  <c r="E176" i="2" l="1"/>
  <c r="F176" i="2" s="1"/>
  <c r="E177" i="2" l="1"/>
  <c r="F177" i="2" s="1"/>
  <c r="E178" i="2" l="1"/>
  <c r="F178" i="2" s="1"/>
  <c r="E179" i="2" l="1"/>
  <c r="F179" i="2" s="1"/>
  <c r="E181" i="2" l="1"/>
  <c r="F181" i="2" s="1"/>
  <c r="E182" i="2" l="1"/>
  <c r="F182" i="2" s="1"/>
  <c r="E183" i="2" l="1"/>
  <c r="F183" i="2" s="1"/>
  <c r="E184" i="2" l="1"/>
  <c r="F184" i="2" s="1"/>
  <c r="R98" i="2" l="1"/>
  <c r="O98" i="2"/>
  <c r="R97" i="2" l="1"/>
  <c r="O97" i="2"/>
  <c r="E159" i="2" l="1"/>
  <c r="F159" i="2" s="1"/>
  <c r="C158" i="2" l="1"/>
  <c r="C154" i="2"/>
  <c r="C153" i="2"/>
  <c r="C159" i="2"/>
  <c r="C157" i="2"/>
  <c r="C156" i="2"/>
  <c r="C160" i="2"/>
  <c r="C152" i="2"/>
  <c r="C155" i="2"/>
  <c r="C151" i="2"/>
  <c r="C150" i="2" l="1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 s="1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R102" i="2" l="1"/>
  <c r="R101" i="2"/>
  <c r="O102" i="2"/>
  <c r="O101" i="2"/>
  <c r="G30" i="2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J31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I29" i="2" s="1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U92" i="2" l="1"/>
  <c r="V93" i="2"/>
  <c r="I26" i="2"/>
  <c r="K21" i="2"/>
  <c r="I27" i="2"/>
  <c r="K25" i="2"/>
  <c r="J26" i="2"/>
  <c r="I32" i="2"/>
  <c r="K18" i="2"/>
  <c r="K26" i="2"/>
  <c r="J25" i="2"/>
  <c r="I24" i="2"/>
  <c r="J32" i="2"/>
  <c r="C141" i="2"/>
  <c r="C149" i="2"/>
  <c r="C161" i="2" s="1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U94" i="2" s="1"/>
  <c r="H28" i="2"/>
  <c r="I28" i="2"/>
  <c r="J28" i="2"/>
  <c r="K28" i="2"/>
  <c r="E130" i="2"/>
  <c r="F130" i="2" s="1"/>
  <c r="V94" i="2" l="1"/>
  <c r="G130" i="2"/>
  <c r="K130" i="2" s="1"/>
  <c r="E138" i="2"/>
  <c r="F138" i="2" s="1"/>
  <c r="E131" i="2"/>
  <c r="F131" i="2" s="1"/>
  <c r="C164" i="2" l="1"/>
  <c r="C162" i="2"/>
  <c r="C163" i="2"/>
  <c r="C171" i="2"/>
  <c r="C172" i="2"/>
  <c r="C173" i="2"/>
  <c r="C165" i="2"/>
  <c r="C166" i="2"/>
  <c r="C167" i="2"/>
  <c r="C168" i="2"/>
  <c r="C170" i="2"/>
  <c r="C169" i="2"/>
  <c r="E139" i="2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C185" i="2" l="1"/>
  <c r="E141" i="2"/>
  <c r="F141" i="2" s="1"/>
  <c r="G133" i="2"/>
  <c r="K133" i="2" s="1"/>
  <c r="E134" i="2"/>
  <c r="F134" i="2" s="1"/>
  <c r="B187" i="2" l="1"/>
  <c r="B193" i="2"/>
  <c r="B197" i="2"/>
  <c r="B190" i="2"/>
  <c r="B194" i="2"/>
  <c r="B188" i="2"/>
  <c r="B191" i="2"/>
  <c r="B195" i="2"/>
  <c r="B192" i="2"/>
  <c r="B196" i="2"/>
  <c r="B189" i="2"/>
  <c r="G134" i="2"/>
  <c r="K134" i="2" s="1"/>
  <c r="E142" i="2"/>
  <c r="F142" i="2" s="1"/>
  <c r="E135" i="2"/>
  <c r="F135" i="2" s="1"/>
  <c r="C196" i="2" l="1"/>
  <c r="C187" i="2"/>
  <c r="C188" i="2"/>
  <c r="C186" i="2"/>
  <c r="C195" i="2"/>
  <c r="C189" i="2"/>
  <c r="C191" i="2"/>
  <c r="C193" i="2"/>
  <c r="C192" i="2"/>
  <c r="C190" i="2"/>
  <c r="C194" i="2"/>
  <c r="C197" i="2"/>
  <c r="G135" i="2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V95" i="2" l="1"/>
  <c r="U95" i="2"/>
  <c r="E147" i="2"/>
  <c r="F147" i="2" s="1"/>
  <c r="G147" i="2" l="1"/>
  <c r="K147" i="2" s="1"/>
  <c r="E148" i="2"/>
  <c r="F148" i="2" s="1"/>
  <c r="G148" i="2" l="1"/>
  <c r="K148" i="2" s="1"/>
  <c r="E149" i="2" l="1"/>
  <c r="F149" i="2" s="1"/>
  <c r="G149" i="2" s="1"/>
  <c r="K149" i="2" s="1"/>
  <c r="V96" i="2" l="1"/>
  <c r="U96" i="2"/>
  <c r="E150" i="2" l="1"/>
  <c r="F150" i="2" s="1"/>
  <c r="G150" i="2" l="1"/>
  <c r="K150" i="2" s="1"/>
  <c r="E151" i="2"/>
  <c r="F151" i="2" s="1"/>
  <c r="G151" i="2" l="1"/>
  <c r="K151" i="2" s="1"/>
  <c r="E152" i="2"/>
  <c r="F152" i="2" s="1"/>
  <c r="G152" i="2" s="1"/>
  <c r="K152" i="2" s="1"/>
  <c r="E153" i="2" l="1"/>
  <c r="F153" i="2" s="1"/>
  <c r="G153" i="2" l="1"/>
  <c r="K153" i="2" s="1"/>
  <c r="E154" i="2"/>
  <c r="F154" i="2" s="1"/>
  <c r="G154" i="2" l="1"/>
  <c r="K154" i="2" s="1"/>
  <c r="E155" i="2"/>
  <c r="F155" i="2" s="1"/>
  <c r="G155" i="2" s="1"/>
  <c r="K155" i="2" s="1"/>
  <c r="E156" i="2" l="1"/>
  <c r="F156" i="2" s="1"/>
  <c r="G156" i="2" l="1"/>
  <c r="K156" i="2" s="1"/>
  <c r="E157" i="2"/>
  <c r="F157" i="2" s="1"/>
  <c r="G157" i="2" s="1"/>
  <c r="K157" i="2" s="1"/>
  <c r="E158" i="2" l="1"/>
  <c r="F158" i="2" s="1"/>
  <c r="G159" i="2" l="1"/>
  <c r="G158" i="2"/>
  <c r="K158" i="2" s="1"/>
  <c r="K159" i="2"/>
  <c r="E160" i="2" l="1"/>
  <c r="F160" i="2" s="1"/>
  <c r="G160" i="2" l="1"/>
  <c r="K160" i="2" s="1"/>
  <c r="E161" i="2"/>
  <c r="F161" i="2" s="1"/>
  <c r="G161" i="2" l="1"/>
  <c r="K161" i="2" s="1"/>
  <c r="E162" i="2" l="1"/>
  <c r="F162" i="2" s="1"/>
  <c r="G162" i="2" l="1"/>
  <c r="K162" i="2" s="1"/>
  <c r="E163" i="2"/>
  <c r="F163" i="2" s="1"/>
  <c r="G163" i="2" l="1"/>
  <c r="K163" i="2" s="1"/>
  <c r="E164" i="2"/>
  <c r="F164" i="2" s="1"/>
  <c r="G164" i="2" l="1"/>
  <c r="K164" i="2" s="1"/>
  <c r="E165" i="2"/>
  <c r="F165" i="2" s="1"/>
  <c r="G165" i="2" l="1"/>
  <c r="K165" i="2" s="1"/>
  <c r="E166" i="2"/>
  <c r="F166" i="2" s="1"/>
  <c r="G166" i="2" l="1"/>
  <c r="K166" i="2" s="1"/>
  <c r="E167" i="2"/>
  <c r="F167" i="2" s="1"/>
  <c r="G167" i="2" l="1"/>
  <c r="K167" i="2" s="1"/>
  <c r="E168" i="2"/>
  <c r="F168" i="2" s="1"/>
  <c r="G168" i="2" l="1"/>
  <c r="K168" i="2" s="1"/>
  <c r="E169" i="2"/>
  <c r="F169" i="2" s="1"/>
  <c r="G169" i="2" l="1"/>
  <c r="K169" i="2" s="1"/>
  <c r="E170" i="2"/>
  <c r="F170" i="2" s="1"/>
  <c r="G170" i="2" l="1"/>
  <c r="K170" i="2" s="1"/>
  <c r="E171" i="2"/>
  <c r="F171" i="2" s="1"/>
  <c r="G171" i="2" l="1"/>
  <c r="K171" i="2" s="1"/>
  <c r="E172" i="2"/>
  <c r="F172" i="2" s="1"/>
  <c r="G172" i="2" l="1"/>
  <c r="K172" i="2" s="1"/>
  <c r="E173" i="2"/>
  <c r="F173" i="2" s="1"/>
  <c r="G180" i="2" s="1"/>
  <c r="K180" i="2" s="1"/>
  <c r="G184" i="2" l="1"/>
  <c r="K184" i="2" s="1"/>
  <c r="G174" i="2"/>
  <c r="K174" i="2" s="1"/>
  <c r="G175" i="2"/>
  <c r="K175" i="2" s="1"/>
  <c r="G176" i="2"/>
  <c r="K176" i="2" s="1"/>
  <c r="G178" i="2"/>
  <c r="K178" i="2" s="1"/>
  <c r="G177" i="2"/>
  <c r="K177" i="2" s="1"/>
  <c r="G181" i="2"/>
  <c r="K181" i="2" s="1"/>
  <c r="G182" i="2"/>
  <c r="K182" i="2" s="1"/>
  <c r="G183" i="2"/>
  <c r="K183" i="2" s="1"/>
  <c r="G179" i="2"/>
  <c r="K179" i="2" s="1"/>
  <c r="G173" i="2"/>
  <c r="K173" i="2" l="1"/>
  <c r="G185" i="2" l="1"/>
  <c r="F191" i="2" l="1"/>
  <c r="F190" i="2"/>
  <c r="F192" i="2"/>
  <c r="F187" i="2"/>
  <c r="F193" i="2"/>
  <c r="F194" i="2"/>
  <c r="F188" i="2"/>
  <c r="G188" i="2" s="1"/>
  <c r="F189" i="2"/>
  <c r="F196" i="2"/>
  <c r="F197" i="2"/>
  <c r="F195" i="2"/>
  <c r="K185" i="2"/>
  <c r="E185" i="2"/>
  <c r="G190" i="2" l="1"/>
  <c r="G197" i="2"/>
  <c r="G192" i="2"/>
  <c r="G186" i="2"/>
  <c r="G193" i="2"/>
  <c r="G187" i="2"/>
  <c r="G189" i="2"/>
  <c r="G196" i="2"/>
  <c r="D187" i="2"/>
  <c r="G194" i="2"/>
  <c r="G191" i="2"/>
  <c r="G195" i="2"/>
  <c r="E186" i="2"/>
  <c r="K186" i="2" l="1"/>
  <c r="K187" i="2"/>
  <c r="D188" i="2"/>
  <c r="E187" i="2"/>
  <c r="V99" i="2"/>
  <c r="U99" i="2"/>
  <c r="E188" i="2" l="1"/>
  <c r="D189" i="2"/>
  <c r="K188" i="2"/>
  <c r="U102" i="2"/>
  <c r="U103" i="2"/>
  <c r="U101" i="2"/>
  <c r="V103" i="2"/>
  <c r="V101" i="2"/>
  <c r="V102" i="2"/>
  <c r="E189" i="2" l="1"/>
  <c r="K189" i="2"/>
  <c r="D190" i="2"/>
  <c r="D191" i="2" l="1"/>
  <c r="E190" i="2"/>
  <c r="K190" i="2"/>
  <c r="E191" i="2" l="1"/>
  <c r="K191" i="2"/>
  <c r="D192" i="2"/>
  <c r="D193" i="2" l="1"/>
  <c r="K192" i="2"/>
  <c r="E192" i="2"/>
  <c r="D194" i="2" l="1"/>
  <c r="E193" i="2"/>
  <c r="K193" i="2"/>
  <c r="D195" i="2" l="1"/>
  <c r="K194" i="2"/>
  <c r="E194" i="2"/>
  <c r="D196" i="2" l="1"/>
  <c r="E195" i="2"/>
  <c r="K195" i="2"/>
  <c r="E196" i="2" l="1"/>
  <c r="K196" i="2"/>
  <c r="D197" i="2"/>
  <c r="K197" i="2" l="1"/>
  <c r="E197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<sst xmlns="http://schemas.openxmlformats.org/spreadsheetml/2006/main" count="87" uniqueCount="52">
  <si>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</si>
  <si>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</si>
  <si>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</si>
  <si>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</si>
  <si>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</si>
  <si>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</si>
  <si>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</si>
  <si>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</si>
  <si>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</si>
  <si>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</si>
  <si>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</si>
  <si>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</si>
  <si>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</si>
  <si>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</si>
  <si>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</si>
  <si>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</si>
  <si>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</si>
  <si>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</si>
  <si>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</si>
  <si>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</si>
  <si>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</si>
  <si>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</si>
  <si>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</si>
  <si>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</si>
  <si>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</si>
  <si>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</si>
  <si>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</si>
  <si>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</si>
  <si>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</si>
  <si>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</si>
  <si>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</si>
  <si>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</si>
  <si>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</si>
  <si>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</si>
  <si>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</si>
  <si>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</si>
  <si>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</si>
  <si>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</si>
  <si>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</si>
  <si>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</si>
  <si>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</si>
  <si>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</si>
  <si>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</si>
  <si>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</si>
  <si>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</si>
  <si>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</si>
  <si>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</si>
  <si>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</si>
  <si>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</si>
  <si>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Choose a growth factor for Jan to Dec 2022.</t>
  </si>
  <si>
    <t>from 2000 to 2022 (23 YEARS)</t>
  </si>
  <si>
    <t>2023 YTD growth rate vs.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</si>
</sst>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89376"/>
        <c:axId val="183113344"/>
      </c:lineChart>
      <c:catAx>
        <c:axId val="4635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11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1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589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17632"/>
        <c:axId val="183115072"/>
      </c:lineChart>
      <c:catAx>
        <c:axId val="46291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11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1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917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91424"/>
        <c:axId val="248383744"/>
      </c:lineChart>
      <c:catAx>
        <c:axId val="4635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3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38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59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0"/>
          <c:order val="0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data!$B$150:$B$161</c:f>
              <c:numCache>
                <c:formatCode>#,##0</c:formatCode>
                <c:ptCount val="12"/>
                <c:pt idx="0">
                  <c:v>1762.0640000000001</c:v>
                </c:pt>
                <c:pt idx="1">
                  <c:v>1530.829</c:v>
                </c:pt>
                <c:pt idx="2">
                  <c:v>1518.163</c:v>
                </c:pt>
                <c:pt idx="3">
                  <c:v>1671.58</c:v>
                </c:pt>
                <c:pt idx="4">
                  <c:v>1589.1279999999999</c:v>
                </c:pt>
                <c:pt idx="5">
                  <c:v>1725.7059999999999</c:v>
                </c:pt>
                <c:pt idx="6">
                  <c:v>1898.7739999999999</c:v>
                </c:pt>
                <c:pt idx="7">
                  <c:v>1803.1659999999999</c:v>
                </c:pt>
                <c:pt idx="8">
                  <c:v>1843.578</c:v>
                </c:pt>
                <c:pt idx="9">
                  <c:v>1843.4680000000001</c:v>
                </c:pt>
                <c:pt idx="10">
                  <c:v>1422.6120000000001</c:v>
                </c:pt>
                <c:pt idx="11">
                  <c:v>1574.354</c:v>
                </c:pt>
              </c:numCache>
            </c:numRef>
          </c:val>
          <c:smooth val="0"/>
        </c:ser>
        <c:ser>
          <c:idx val="1"/>
          <c:order val="1"/>
          <c:tx>
            <c:v>2021</c:v>
          </c:tx>
          <c:marker>
            <c:symbol val="none"/>
          </c:marker>
          <c:val>
            <c:numRef>
              <c:f>data!$B$162:$B$173</c:f>
              <c:numCache>
                <c:formatCode>#,##0</c:formatCode>
                <c:ptCount val="12"/>
                <c:pt idx="0">
                  <c:v>1503.68</c:v>
                </c:pt>
                <c:pt idx="1">
                  <c:v>1186.2929999999999</c:v>
                </c:pt>
                <c:pt idx="2">
                  <c:v>1464.5160000000001</c:v>
                </c:pt>
                <c:pt idx="3">
                  <c:v>1572.076</c:v>
                </c:pt>
                <c:pt idx="4">
                  <c:v>1381.3</c:v>
                </c:pt>
                <c:pt idx="5">
                  <c:v>1567.527</c:v>
                </c:pt>
                <c:pt idx="6">
                  <c:v>1216.971</c:v>
                </c:pt>
                <c:pt idx="7">
                  <c:v>1613.1369999999999</c:v>
                </c:pt>
                <c:pt idx="8">
                  <c:v>1398.9469999999999</c:v>
                </c:pt>
                <c:pt idx="9">
                  <c:v>1399.4010000000001</c:v>
                </c:pt>
                <c:pt idx="10">
                  <c:v>1297.0129999999999</c:v>
                </c:pt>
                <c:pt idx="11">
                  <c:v>1256.018</c:v>
                </c:pt>
              </c:numCache>
            </c:numRef>
          </c:val>
          <c:smooth val="0"/>
        </c:ser>
        <c:ser>
          <c:idx val="2"/>
          <c:order val="2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data!$B$174:$B$185</c:f>
              <c:numCache>
                <c:formatCode>#,##0</c:formatCode>
                <c:ptCount val="12"/>
                <c:pt idx="0">
                  <c:v>1219.9449999999999</c:v>
                </c:pt>
                <c:pt idx="1">
                  <c:v>1336.681</c:v>
                </c:pt>
                <c:pt idx="2">
                  <c:v>1545.46</c:v>
                </c:pt>
                <c:pt idx="3">
                  <c:v>1354.89</c:v>
                </c:pt>
                <c:pt idx="4">
                  <c:v>1552.1849999999999</c:v>
                </c:pt>
                <c:pt idx="5">
                  <c:v>1510.1849999999999</c:v>
                </c:pt>
                <c:pt idx="6">
                  <c:v>1429.9880000000001</c:v>
                </c:pt>
                <c:pt idx="7">
                  <c:v>1742.9390000000001</c:v>
                </c:pt>
                <c:pt idx="8">
                  <c:v>1540.4939999999999</c:v>
                </c:pt>
                <c:pt idx="9">
                  <c:v>1538.2809999999999</c:v>
                </c:pt>
                <c:pt idx="10">
                  <c:v>1625.039</c:v>
                </c:pt>
                <c:pt idx="11">
                  <c:v>1508.6310000000001</c:v>
                </c:pt>
              </c:numCache>
            </c:numRef>
          </c:val>
          <c:smooth val="0"/>
        </c:ser>
        <c:ser>
          <c:idx val="3"/>
          <c:order val="3"/>
          <c:tx>
            <c:v>2023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data!$B$186:$B$197</c:f>
              <c:numCache>
                <c:formatCode>#,##0</c:formatCode>
                <c:ptCount val="12"/>
                <c:pt idx="0">
                  <c:v>1844.318</c:v>
                </c:pt>
                <c:pt idx="1">
                  <c:v>1382.0424848261225</c:v>
                </c:pt>
                <c:pt idx="2">
                  <c:v>1532.5197901782587</c:v>
                </c:pt>
                <c:pt idx="3">
                  <c:v>1485.6323675651395</c:v>
                </c:pt>
                <c:pt idx="4">
                  <c:v>1533.9741033009946</c:v>
                </c:pt>
                <c:pt idx="5">
                  <c:v>1590.798772441201</c:v>
                </c:pt>
                <c:pt idx="6">
                  <c:v>1533.8184706656823</c:v>
                </c:pt>
                <c:pt idx="7">
                  <c:v>1731.9610555309407</c:v>
                </c:pt>
                <c:pt idx="8">
                  <c:v>1625.9795391197927</c:v>
                </c:pt>
                <c:pt idx="9">
                  <c:v>1687.3481973077191</c:v>
                </c:pt>
                <c:pt idx="10">
                  <c:v>1460.1070842507231</c:v>
                </c:pt>
                <c:pt idx="11">
                  <c:v>1405.7354372069674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91936"/>
        <c:axId val="248387776"/>
      </c:lineChart>
      <c:catAx>
        <c:axId val="4635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4838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387776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6359193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0"/>
          <c:order val="0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data!$F$150:$F$161</c:f>
              <c:numCache>
                <c:formatCode>#,##0_);\(#,##0\)</c:formatCode>
                <c:ptCount val="12"/>
                <c:pt idx="0">
                  <c:v>1241.0036666666654</c:v>
                </c:pt>
                <c:pt idx="1">
                  <c:v>1241.851333333336</c:v>
                </c:pt>
                <c:pt idx="2">
                  <c:v>1257.9476666666646</c:v>
                </c:pt>
                <c:pt idx="3">
                  <c:v>1678.7990000000009</c:v>
                </c:pt>
                <c:pt idx="4">
                  <c:v>1728.3023333333342</c:v>
                </c:pt>
                <c:pt idx="5">
                  <c:v>1969.4376666666647</c:v>
                </c:pt>
                <c:pt idx="6">
                  <c:v>2046.5816666666674</c:v>
                </c:pt>
                <c:pt idx="7">
                  <c:v>1792.6919999999998</c:v>
                </c:pt>
                <c:pt idx="8">
                  <c:v>1620.3983333333349</c:v>
                </c:pt>
                <c:pt idx="9">
                  <c:v>1547.5006666666661</c:v>
                </c:pt>
                <c:pt idx="10">
                  <c:v>1060.1793333333326</c:v>
                </c:pt>
                <c:pt idx="11">
                  <c:v>1476.2026666666668</c:v>
                </c:pt>
              </c:numCache>
            </c:numRef>
          </c:val>
          <c:smooth val="0"/>
        </c:ser>
        <c:ser>
          <c:idx val="1"/>
          <c:order val="1"/>
          <c:tx>
            <c:v>2021</c:v>
          </c:tx>
          <c:marker>
            <c:symbol val="none"/>
          </c:marker>
          <c:val>
            <c:numRef>
              <c:f>data!$F$162:$F$173</c:f>
              <c:numCache>
                <c:formatCode>#,##0_);\(#,##0\)</c:formatCode>
                <c:ptCount val="12"/>
                <c:pt idx="0">
                  <c:v>1224.9453333333347</c:v>
                </c:pt>
                <c:pt idx="1">
                  <c:v>1112.9549999999983</c:v>
                </c:pt>
                <c:pt idx="2">
                  <c:v>1179.0100000000025</c:v>
                </c:pt>
                <c:pt idx="3">
                  <c:v>1897.8266666666632</c:v>
                </c:pt>
                <c:pt idx="4">
                  <c:v>1784.6236666666689</c:v>
                </c:pt>
                <c:pt idx="5">
                  <c:v>2163.6303333333326</c:v>
                </c:pt>
                <c:pt idx="6">
                  <c:v>1448.3520000000012</c:v>
                </c:pt>
                <c:pt idx="7">
                  <c:v>1763.2429999999997</c:v>
                </c:pt>
                <c:pt idx="8">
                  <c:v>1564.861333333334</c:v>
                </c:pt>
                <c:pt idx="9">
                  <c:v>1643.3840000000002</c:v>
                </c:pt>
                <c:pt idx="10">
                  <c:v>1572.2593333333307</c:v>
                </c:pt>
                <c:pt idx="11">
                  <c:v>1336.1346666666668</c:v>
                </c:pt>
              </c:numCache>
            </c:numRef>
          </c:val>
          <c:smooth val="0"/>
        </c:ser>
        <c:ser>
          <c:idx val="2"/>
          <c:order val="2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data!$F$174:$F$185</c:f>
              <c:numCache>
                <c:formatCode>#,##0_);\(#,##0\)</c:formatCode>
                <c:ptCount val="12"/>
                <c:pt idx="0">
                  <c:v>1320.3783333333342</c:v>
                </c:pt>
                <c:pt idx="1">
                  <c:v>1427.3469999999993</c:v>
                </c:pt>
                <c:pt idx="2">
                  <c:v>1732.6410000000024</c:v>
                </c:pt>
                <c:pt idx="3">
                  <c:v>1594.9063333333331</c:v>
                </c:pt>
                <c:pt idx="4">
                  <c:v>1789.5929999999976</c:v>
                </c:pt>
                <c:pt idx="5">
                  <c:v>1712.7720000000013</c:v>
                </c:pt>
                <c:pt idx="6">
                  <c:v>1597.714999999999</c:v>
                </c:pt>
                <c:pt idx="7">
                  <c:v>1792.0183333333332</c:v>
                </c:pt>
                <c:pt idx="8">
                  <c:v>1487.9369999999992</c:v>
                </c:pt>
                <c:pt idx="9">
                  <c:v>1362.9386666666678</c:v>
                </c:pt>
                <c:pt idx="10">
                  <c:v>1328.6373333333333</c:v>
                </c:pt>
                <c:pt idx="11">
                  <c:v>1163.7279999999998</c:v>
                </c:pt>
              </c:numCache>
            </c:numRef>
          </c:val>
          <c:smooth val="0"/>
        </c:ser>
        <c:ser>
          <c:idx val="3"/>
          <c:order val="3"/>
          <c:tx>
            <c:v>2023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data!$F$186:$F$197</c:f>
              <c:numCache>
                <c:formatCode>#,##0</c:formatCode>
                <c:ptCount val="12"/>
                <c:pt idx="0" formatCode="#,##0_);\(#,##0\)">
                  <c:v>1471.4803333333336</c:v>
                </c:pt>
                <c:pt idx="1">
                  <c:v>1259.7012639203929</c:v>
                </c:pt>
                <c:pt idx="2">
                  <c:v>1515.60774679112</c:v>
                </c:pt>
                <c:pt idx="3">
                  <c:v>1645.0500650115291</c:v>
                </c:pt>
                <c:pt idx="4">
                  <c:v>1699.3251981209396</c:v>
                </c:pt>
                <c:pt idx="5">
                  <c:v>1802.4345340610269</c:v>
                </c:pt>
                <c:pt idx="6">
                  <c:v>1677.6656759106056</c:v>
                </c:pt>
                <c:pt idx="7">
                  <c:v>1798.7719847596068</c:v>
                </c:pt>
                <c:pt idx="8">
                  <c:v>1568.7799622986181</c:v>
                </c:pt>
                <c:pt idx="9">
                  <c:v>1483.2146705361233</c:v>
                </c:pt>
                <c:pt idx="10">
                  <c:v>1220.4295511059859</c:v>
                </c:pt>
                <c:pt idx="11">
                  <c:v>1203.7532564056207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035264"/>
        <c:axId val="289942336"/>
      </c:lineChart>
      <c:catAx>
        <c:axId val="4650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994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942336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6503526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222</xdr:row>
      <xdr:rowOff>0</xdr:rowOff>
    </xdr:from>
    <xdr:to>
      <xdr:col>5</xdr:col>
      <xdr:colOff>419100</xdr:colOff>
      <xdr:row>222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222</xdr:row>
      <xdr:rowOff>0</xdr:rowOff>
    </xdr:from>
    <xdr:to>
      <xdr:col>8</xdr:col>
      <xdr:colOff>469900</xdr:colOff>
      <xdr:row>222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211</xdr:row>
      <xdr:rowOff>0</xdr:rowOff>
    </xdr:from>
    <xdr:to>
      <xdr:col>12</xdr:col>
      <xdr:colOff>482600</xdr:colOff>
      <xdr:row>211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213</xdr:row>
      <xdr:rowOff>0</xdr:rowOff>
    </xdr:from>
    <xdr:to>
      <xdr:col>6</xdr:col>
      <xdr:colOff>177800</xdr:colOff>
      <xdr:row>234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213</xdr:row>
      <xdr:rowOff>8659</xdr:rowOff>
    </xdr:from>
    <xdr:to>
      <xdr:col>20</xdr:col>
      <xdr:colOff>254000</xdr:colOff>
      <xdr:row>234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26"/>
  <sheetViews>
    <sheetView tabSelected="1" zoomScaleNormal="100" zoomScalePageLayoutView="110" workbookViewId="0">
      <pane ySplit="5" topLeftCell="A200" activePane="bottomLeft" state="frozen"/>
      <selection pane="bottomLeft" activeCell="C203" sqref="C203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50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7.9815282966115605E-2</v>
      </c>
      <c r="Z73" s="26">
        <v>6.9108898894944287E-2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7.4940516807890323E-2</v>
      </c>
      <c r="Z74" s="26">
        <v>6.9491151858359954E-2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8.3100068453197784E-2</v>
      </c>
      <c r="Z75" s="26">
        <v>8.3608178467799249E-2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8.0557622963282768E-2</v>
      </c>
      <c r="Z76" s="26">
        <v>9.0748836376134137E-2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8.3178927806810229E-2</v>
      </c>
      <c r="Z77" s="26">
        <v>9.3742912531381284E-2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8.6260215190924333E-2</v>
      </c>
      <c r="Z78" s="26">
        <v>9.9430917082180922E-2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8.3170488710146748E-2</v>
      </c>
      <c r="Z79" s="26">
        <v>9.2548069602976513E-2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9.3914664721003543E-2</v>
      </c>
      <c r="Z80" s="26">
        <v>9.9228873330234835E-2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8.8167873505005157E-2</v>
      </c>
      <c r="Z81" s="26">
        <v>8.6541412408501633E-2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9.1495556272288961E-2</v>
      </c>
      <c r="Z82" s="26">
        <v>8.1821221317188927E-2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7.9173528086133718E-2</v>
      </c>
      <c r="Z83" s="26">
        <v>6.7324736187369311E-2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79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7.6225254517200774E-2</v>
      </c>
      <c r="Z84" s="26">
        <v>6.6404791942928934E-2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9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9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32">
        <v>2020</v>
      </c>
      <c r="N97" s="2">
        <v>20183.421999999999</v>
      </c>
      <c r="O97" s="34">
        <f t="shared" si="28"/>
        <v>9.9923835831557062E-2</v>
      </c>
      <c r="P97" s="35"/>
      <c r="Q97" s="2">
        <v>18660.896333333334</v>
      </c>
      <c r="R97" s="34">
        <f t="shared" si="27"/>
        <v>6.2073975302123774E-3</v>
      </c>
      <c r="T97">
        <v>2020</v>
      </c>
      <c r="U97" s="37">
        <f>MIN(K151:K162)</f>
        <v>0.82497705423068346</v>
      </c>
      <c r="V97" s="58">
        <f>MAX(K151:K162)</f>
        <v>0.87697274632723032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32">
        <v>2021</v>
      </c>
      <c r="N98" s="2">
        <v>16856.879000000001</v>
      </c>
      <c r="O98" s="34">
        <f t="shared" si="28"/>
        <v>-0.16481560956313546</v>
      </c>
      <c r="P98" s="35"/>
      <c r="Q98" s="2">
        <v>18691.225333333336</v>
      </c>
      <c r="R98" s="34">
        <f t="shared" si="27"/>
        <v>1.6252702688148712E-3</v>
      </c>
      <c r="T98" s="32">
        <v>2021</v>
      </c>
      <c r="U98" s="37">
        <f>MIN(K162:K173)</f>
        <v>0.74351839526688546</v>
      </c>
      <c r="V98" s="58">
        <f>MAX(K162:K173)</f>
        <v>0.88914778850909459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32">
        <v>2022</v>
      </c>
      <c r="N99" s="2">
        <v>17904.718000000001</v>
      </c>
      <c r="O99" s="34">
        <f t="shared" si="28"/>
        <v>6.2160913654301098E-2</v>
      </c>
      <c r="P99" s="35"/>
      <c r="Q99" s="2">
        <v>18310.611999999997</v>
      </c>
      <c r="R99" s="34">
        <f t="shared" si="27"/>
        <v>-2.0363209289150475E-2</v>
      </c>
      <c r="T99">
        <v>2022</v>
      </c>
      <c r="U99" s="37">
        <f>MIN(K175:K186)</f>
        <v>0.66265937360370686</v>
      </c>
      <c r="V99" s="58">
        <f>MAX(K175:K186)</f>
        <v>0.75227251380884785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  <c r="M101" s="45" t="s">
        <v>39</v>
      </c>
      <c r="N101" s="46"/>
      <c r="O101" s="47">
        <f>MIN(O65:O98)</f>
        <v>-0.24491489929975141</v>
      </c>
      <c r="P101" s="46"/>
      <c r="Q101" s="46"/>
      <c r="R101" s="47">
        <f>MIN(R65:R98)</f>
        <v>-0.13917411362916188</v>
      </c>
      <c r="S101" s="50"/>
      <c r="U101" s="37">
        <f>MEDIAN(U64:U99)</f>
        <v>0.68135528857095606</v>
      </c>
      <c r="V101" s="37">
        <f>MEDIAN(V64:V99)</f>
        <v>0.81729303138062259</v>
      </c>
      <c r="W101" s="57" t="s">
        <v>44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  <c r="M102" s="48" t="s">
        <v>40</v>
      </c>
      <c r="N102" s="39"/>
      <c r="O102" s="49">
        <f>MAX(O65:O98)</f>
        <v>0.32667126119917289</v>
      </c>
      <c r="P102" s="39"/>
      <c r="Q102" s="39"/>
      <c r="R102" s="49">
        <f>MAX(R65:R98)</f>
        <v>0.13805809807056191</v>
      </c>
      <c r="S102" s="51"/>
      <c r="U102" s="37">
        <f>AVERAGE(U64:U99)</f>
        <v>0.67159620201195469</v>
      </c>
      <c r="V102" s="37">
        <f>AVERAGE(V64:V99)</f>
        <v>0.80517395138294312</v>
      </c>
      <c r="W102" s="57" t="s">
        <v>45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  <c r="U103">
        <f>STDEV(U64:U99)</f>
        <v>0.10554946998321665</v>
      </c>
      <c r="V103">
        <f>STDEV(V64:V99)</f>
        <v>0.11082619351381155</v>
      </c>
      <c r="W103" s="57" t="s">
        <v>46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v>1803.1659999999999</v>
      </c>
      <c r="C157" s="12">
        <f t="shared" si="49"/>
        <v>20006.990000000002</v>
      </c>
      <c r="D157" s="10">
        <v>14775.911666666667</v>
      </c>
      <c r="E157" s="13">
        <f t="shared" si="52"/>
        <v>10.47400000000016</v>
      </c>
      <c r="F157" s="9">
        <f t="shared" si="26"/>
        <v>1792.6919999999998</v>
      </c>
      <c r="G157" s="12">
        <f t="shared" si="53"/>
        <v>17830.312333333335</v>
      </c>
      <c r="H157" s="57"/>
      <c r="I157" s="57"/>
      <c r="J157" s="57"/>
      <c r="K157" s="54">
        <f t="shared" si="54"/>
        <v>0.82869617707388443</v>
      </c>
    </row>
    <row r="158" spans="1:11" x14ac:dyDescent="0.2">
      <c r="A158" s="1">
        <v>42614</v>
      </c>
      <c r="B158" s="10">
        <v>1843.578</v>
      </c>
      <c r="C158" s="12">
        <f t="shared" si="49"/>
        <v>20179.540000000005</v>
      </c>
      <c r="D158" s="10">
        <v>14999.091333333332</v>
      </c>
      <c r="E158" s="13">
        <f t="shared" si="52"/>
        <v>223.17966666666507</v>
      </c>
      <c r="F158" s="9">
        <f t="shared" si="26"/>
        <v>1620.3983333333349</v>
      </c>
      <c r="G158" s="12">
        <f t="shared" si="53"/>
        <v>17999.64366666667</v>
      </c>
      <c r="H158" s="57"/>
      <c r="I158" s="57"/>
      <c r="J158" s="57"/>
      <c r="K158" s="54">
        <f t="shared" si="54"/>
        <v>0.83329934809264994</v>
      </c>
    </row>
    <row r="159" spans="1:11" x14ac:dyDescent="0.2">
      <c r="A159" s="1">
        <v>42644</v>
      </c>
      <c r="B159" s="10">
        <v>1843.4680000000001</v>
      </c>
      <c r="C159" s="12">
        <f t="shared" si="49"/>
        <v>20251.63</v>
      </c>
      <c r="D159" s="10">
        <v>15295.058666666666</v>
      </c>
      <c r="E159" s="13">
        <f>D159-D158</f>
        <v>295.96733333333395</v>
      </c>
      <c r="F159" s="9">
        <f t="shared" si="26"/>
        <v>1547.5006666666661</v>
      </c>
      <c r="G159" s="12">
        <f t="shared" si="53"/>
        <v>18144.557333333334</v>
      </c>
      <c r="H159" s="57"/>
      <c r="I159" s="57"/>
      <c r="J159" s="57"/>
      <c r="K159" s="54">
        <f t="shared" si="54"/>
        <v>0.84295573519273137</v>
      </c>
    </row>
    <row r="160" spans="1:11" x14ac:dyDescent="0.2">
      <c r="A160" s="1">
        <v>42675</v>
      </c>
      <c r="B160" s="10">
        <v>1422.6120000000001</v>
      </c>
      <c r="C160" s="12">
        <f t="shared" si="49"/>
        <v>20225.725000000002</v>
      </c>
      <c r="D160" s="10">
        <v>15657.491333333333</v>
      </c>
      <c r="E160" s="13">
        <f t="shared" si="52"/>
        <v>362.4326666666675</v>
      </c>
      <c r="F160" s="9">
        <f t="shared" si="26"/>
        <v>1060.1793333333326</v>
      </c>
      <c r="G160" s="12">
        <f t="shared" si="53"/>
        <v>18305.612999999998</v>
      </c>
      <c r="H160" s="57"/>
      <c r="I160" s="57"/>
      <c r="J160" s="57"/>
      <c r="K160" s="54">
        <f t="shared" si="54"/>
        <v>0.85533826883226116</v>
      </c>
    </row>
    <row r="161" spans="1:11" x14ac:dyDescent="0.2">
      <c r="A161" s="1">
        <v>42705</v>
      </c>
      <c r="B161" s="10">
        <v>1574.354</v>
      </c>
      <c r="C161" s="12">
        <f t="shared" si="49"/>
        <v>20183.421999999999</v>
      </c>
      <c r="D161" s="10">
        <v>15755.642666666667</v>
      </c>
      <c r="E161" s="13">
        <f t="shared" si="52"/>
        <v>98.151333333333241</v>
      </c>
      <c r="F161" s="9">
        <f t="shared" si="26"/>
        <v>1476.2026666666668</v>
      </c>
      <c r="G161" s="12">
        <f>SUM(F150:F161)</f>
        <v>18660.896333333334</v>
      </c>
      <c r="H161" s="57"/>
      <c r="I161" s="57"/>
      <c r="J161" s="57"/>
      <c r="K161" s="54">
        <f t="shared" si="54"/>
        <v>0.84431328405822015</v>
      </c>
    </row>
    <row r="162" spans="1:11" x14ac:dyDescent="0.2">
      <c r="A162" s="1">
        <v>42736</v>
      </c>
      <c r="B162" s="10">
        <v>1503.68</v>
      </c>
      <c r="C162" s="12">
        <f>SUM(B151:B162)</f>
        <v>19925.038</v>
      </c>
      <c r="D162" s="10">
        <v>16034.377333333332</v>
      </c>
      <c r="E162" s="13">
        <f t="shared" ref="E162:E174" si="55">D162-D161</f>
        <v>278.73466666666536</v>
      </c>
      <c r="F162" s="9">
        <f t="shared" si="26"/>
        <v>1224.9453333333347</v>
      </c>
      <c r="G162" s="12">
        <f t="shared" ref="G162:G174" si="56">SUM(F151:F162)</f>
        <v>18644.838000000003</v>
      </c>
      <c r="H162" s="57"/>
      <c r="I162" s="57"/>
      <c r="J162" s="57"/>
      <c r="K162" s="54">
        <f t="shared" ref="K162:K174" si="57">D162/G162</f>
        <v>0.85999016635775161</v>
      </c>
    </row>
    <row r="163" spans="1:11" x14ac:dyDescent="0.2">
      <c r="A163" s="1">
        <v>42767</v>
      </c>
      <c r="B163" s="10">
        <v>1186.2929999999999</v>
      </c>
      <c r="C163" s="12">
        <f t="shared" ref="C163:C174" si="58">SUM(B152:B163)</f>
        <v>19580.502</v>
      </c>
      <c r="D163" s="10">
        <v>16107.715333333334</v>
      </c>
      <c r="E163" s="13">
        <f t="shared" si="55"/>
        <v>73.338000000001557</v>
      </c>
      <c r="F163" s="9">
        <f t="shared" si="26"/>
        <v>1112.9549999999983</v>
      </c>
      <c r="G163" s="12">
        <f t="shared" si="56"/>
        <v>18515.941666666666</v>
      </c>
      <c r="H163" s="57"/>
      <c r="I163" s="57"/>
      <c r="J163" s="57"/>
      <c r="K163" s="54">
        <f t="shared" si="57"/>
        <v>0.86993767982814818</v>
      </c>
    </row>
    <row r="164" spans="1:11" x14ac:dyDescent="0.2">
      <c r="A164" s="1">
        <v>42795</v>
      </c>
      <c r="B164" s="10">
        <v>1464.5160000000001</v>
      </c>
      <c r="C164" s="12">
        <f t="shared" si="58"/>
        <v>19526.855</v>
      </c>
      <c r="D164" s="10">
        <v>16393.221333333331</v>
      </c>
      <c r="E164" s="13">
        <f t="shared" si="55"/>
        <v>285.50599999999758</v>
      </c>
      <c r="F164" s="9">
        <f t="shared" si="26"/>
        <v>1179.0100000000025</v>
      </c>
      <c r="G164" s="12">
        <f t="shared" si="56"/>
        <v>18437.004000000001</v>
      </c>
      <c r="H164" s="57"/>
      <c r="I164" s="57"/>
      <c r="J164" s="57"/>
      <c r="K164" s="54">
        <f t="shared" si="57"/>
        <v>0.88914778850909459</v>
      </c>
    </row>
    <row r="165" spans="1:11" x14ac:dyDescent="0.2">
      <c r="A165" s="1">
        <v>42826</v>
      </c>
      <c r="B165" s="10">
        <v>1572.076</v>
      </c>
      <c r="C165" s="12">
        <f t="shared" si="58"/>
        <v>19427.351000000002</v>
      </c>
      <c r="D165" s="10">
        <v>16067.470666666668</v>
      </c>
      <c r="E165" s="13">
        <f t="shared" si="55"/>
        <v>-325.75066666666316</v>
      </c>
      <c r="F165" s="9">
        <f t="shared" si="26"/>
        <v>1897.8266666666632</v>
      </c>
      <c r="G165" s="12">
        <f t="shared" si="56"/>
        <v>18656.031666666666</v>
      </c>
      <c r="H165" s="57"/>
      <c r="I165" s="57"/>
      <c r="J165" s="57"/>
      <c r="K165" s="54">
        <f t="shared" si="57"/>
        <v>0.86124803783298332</v>
      </c>
    </row>
    <row r="166" spans="1:11" x14ac:dyDescent="0.2">
      <c r="A166" s="1">
        <v>42856</v>
      </c>
      <c r="B166" s="10">
        <v>1381.3</v>
      </c>
      <c r="C166" s="12">
        <f t="shared" si="58"/>
        <v>19219.522999999997</v>
      </c>
      <c r="D166" s="10">
        <v>15664.146999999999</v>
      </c>
      <c r="E166" s="13">
        <f t="shared" si="55"/>
        <v>-403.32366666666894</v>
      </c>
      <c r="F166" s="9">
        <f t="shared" si="26"/>
        <v>1784.6236666666689</v>
      </c>
      <c r="G166" s="12">
        <f t="shared" si="56"/>
        <v>18712.353000000003</v>
      </c>
      <c r="H166" s="57"/>
      <c r="I166" s="57"/>
      <c r="J166" s="57"/>
      <c r="K166" s="54">
        <f t="shared" si="57"/>
        <v>0.83710194009272898</v>
      </c>
    </row>
    <row r="167" spans="1:11" x14ac:dyDescent="0.2">
      <c r="A167" s="1">
        <v>42887</v>
      </c>
      <c r="B167" s="10">
        <v>1567.527</v>
      </c>
      <c r="C167" s="12">
        <f t="shared" si="58"/>
        <v>19061.343999999997</v>
      </c>
      <c r="D167" s="10">
        <v>15068.043666666666</v>
      </c>
      <c r="E167" s="13">
        <f t="shared" si="55"/>
        <v>-596.10333333333256</v>
      </c>
      <c r="F167" s="9">
        <f t="shared" si="26"/>
        <v>2163.6303333333326</v>
      </c>
      <c r="G167" s="12">
        <f t="shared" si="56"/>
        <v>18906.545666666665</v>
      </c>
      <c r="H167" s="57"/>
      <c r="I167" s="57"/>
      <c r="J167" s="57"/>
      <c r="K167" s="54">
        <f t="shared" si="57"/>
        <v>0.79697497006195583</v>
      </c>
    </row>
    <row r="168" spans="1:11" x14ac:dyDescent="0.2">
      <c r="A168" s="1">
        <v>42917</v>
      </c>
      <c r="B168" s="10">
        <v>1216.971</v>
      </c>
      <c r="C168" s="12">
        <f t="shared" si="58"/>
        <v>18379.541000000001</v>
      </c>
      <c r="D168" s="10">
        <v>14836.662666666665</v>
      </c>
      <c r="E168" s="13">
        <f t="shared" si="55"/>
        <v>-231.38100000000122</v>
      </c>
      <c r="F168" s="9">
        <f t="shared" si="26"/>
        <v>1448.3520000000012</v>
      </c>
      <c r="G168" s="12">
        <f t="shared" si="56"/>
        <v>18308.316000000003</v>
      </c>
      <c r="H168" s="57"/>
      <c r="I168" s="57"/>
      <c r="J168" s="57"/>
      <c r="K168" s="54">
        <f t="shared" si="57"/>
        <v>0.81037833663492931</v>
      </c>
    </row>
    <row r="169" spans="1:11" x14ac:dyDescent="0.2">
      <c r="A169" s="1">
        <v>42948</v>
      </c>
      <c r="B169" s="10">
        <v>1613.1369999999999</v>
      </c>
      <c r="C169" s="12">
        <f t="shared" si="58"/>
        <v>18189.511999999999</v>
      </c>
      <c r="D169" s="10">
        <v>14686.556666666665</v>
      </c>
      <c r="E169" s="13">
        <f t="shared" si="55"/>
        <v>-150.10599999999977</v>
      </c>
      <c r="F169" s="9">
        <f t="shared" si="26"/>
        <v>1763.2429999999997</v>
      </c>
      <c r="G169" s="12">
        <f t="shared" si="56"/>
        <v>18278.867000000002</v>
      </c>
      <c r="H169" s="57"/>
      <c r="I169" s="57"/>
      <c r="J169" s="57"/>
      <c r="K169" s="54">
        <f t="shared" si="57"/>
        <v>0.80347193656295346</v>
      </c>
    </row>
    <row r="170" spans="1:11" x14ac:dyDescent="0.2">
      <c r="A170" s="1">
        <v>42979</v>
      </c>
      <c r="B170" s="10">
        <v>1398.9469999999999</v>
      </c>
      <c r="C170" s="12">
        <f t="shared" si="58"/>
        <v>17744.880999999998</v>
      </c>
      <c r="D170" s="10">
        <v>14520.642333333331</v>
      </c>
      <c r="E170" s="13">
        <f t="shared" si="55"/>
        <v>-165.91433333333407</v>
      </c>
      <c r="F170" s="9">
        <f t="shared" si="26"/>
        <v>1564.861333333334</v>
      </c>
      <c r="G170" s="12">
        <f t="shared" si="56"/>
        <v>18223.330000000002</v>
      </c>
      <c r="H170" s="57"/>
      <c r="I170" s="57"/>
      <c r="J170" s="57"/>
      <c r="K170" s="54">
        <f t="shared" si="57"/>
        <v>0.79681607770551977</v>
      </c>
    </row>
    <row r="171" spans="1:11" x14ac:dyDescent="0.2">
      <c r="A171" s="1">
        <v>43009</v>
      </c>
      <c r="B171" s="10">
        <v>1399.4010000000001</v>
      </c>
      <c r="C171" s="12">
        <f t="shared" si="58"/>
        <v>17300.813999999998</v>
      </c>
      <c r="D171" s="10">
        <v>14276.659333333331</v>
      </c>
      <c r="E171" s="13">
        <f t="shared" si="55"/>
        <v>-243.98300000000017</v>
      </c>
      <c r="F171" s="9">
        <f t="shared" si="26"/>
        <v>1643.3840000000002</v>
      </c>
      <c r="G171" s="12">
        <f t="shared" si="56"/>
        <v>18319.213333333337</v>
      </c>
      <c r="H171" s="57"/>
      <c r="I171" s="57"/>
      <c r="J171" s="57"/>
      <c r="K171" s="54">
        <f t="shared" si="57"/>
        <v>0.77932709628724939</v>
      </c>
    </row>
    <row r="172" spans="1:11" x14ac:dyDescent="0.2">
      <c r="A172" s="1">
        <v>43040</v>
      </c>
      <c r="B172" s="10">
        <v>1297.0129999999999</v>
      </c>
      <c r="C172" s="12">
        <f t="shared" si="58"/>
        <v>17175.215</v>
      </c>
      <c r="D172" s="10">
        <v>14001.413</v>
      </c>
      <c r="E172" s="13">
        <f t="shared" si="55"/>
        <v>-275.24633333333077</v>
      </c>
      <c r="F172" s="9">
        <f t="shared" si="26"/>
        <v>1572.2593333333307</v>
      </c>
      <c r="G172" s="12">
        <f t="shared" si="56"/>
        <v>18831.293333333335</v>
      </c>
      <c r="H172" s="57"/>
      <c r="I172" s="57"/>
      <c r="J172" s="57"/>
      <c r="K172" s="54">
        <f t="shared" si="57"/>
        <v>0.74351839526688546</v>
      </c>
    </row>
    <row r="173" spans="1:11" x14ac:dyDescent="0.2">
      <c r="A173" s="1">
        <v>43070</v>
      </c>
      <c r="B173" s="10">
        <v>1256.018</v>
      </c>
      <c r="C173" s="12">
        <f t="shared" si="58"/>
        <v>16856.879000000001</v>
      </c>
      <c r="D173" s="10">
        <v>13921.296333333334</v>
      </c>
      <c r="E173" s="13">
        <f t="shared" si="55"/>
        <v>-80.116666666666788</v>
      </c>
      <c r="F173" s="9">
        <f t="shared" si="26"/>
        <v>1336.1346666666668</v>
      </c>
      <c r="G173" s="12">
        <f t="shared" si="56"/>
        <v>18691.225333333336</v>
      </c>
      <c r="H173" s="57"/>
      <c r="I173" s="57"/>
      <c r="J173" s="57"/>
      <c r="K173" s="54">
        <f t="shared" si="57"/>
        <v>0.74480383629566205</v>
      </c>
    </row>
    <row r="174" spans="1:11" x14ac:dyDescent="0.2">
      <c r="A174" s="1">
        <v>43101</v>
      </c>
      <c r="B174" s="10">
        <v>1219.9449999999999</v>
      </c>
      <c r="C174" s="12">
        <f t="shared" si="58"/>
        <v>16573.144</v>
      </c>
      <c r="D174" s="10">
        <v>13820.862999999999</v>
      </c>
      <c r="E174" s="13">
        <f t="shared" si="55"/>
        <v>-100.4333333333343</v>
      </c>
      <c r="F174" s="9">
        <f t="shared" si="26"/>
        <v>1320.3783333333342</v>
      </c>
      <c r="G174" s="12">
        <f t="shared" si="56"/>
        <v>18786.658333333333</v>
      </c>
      <c r="H174" s="57"/>
      <c r="I174" s="57"/>
      <c r="J174" s="57"/>
      <c r="K174" s="54">
        <f t="shared" si="57"/>
        <v>0.73567436820190213</v>
      </c>
    </row>
    <row r="175" spans="1:11" x14ac:dyDescent="0.2">
      <c r="A175" s="1">
        <v>43132</v>
      </c>
      <c r="B175" s="10">
        <v>1336.681</v>
      </c>
      <c r="C175" s="12">
        <f t="shared" ref="C175:C185" si="59">SUM(B164:B175)</f>
        <v>16723.531999999999</v>
      </c>
      <c r="D175" s="10">
        <v>13730.197</v>
      </c>
      <c r="E175" s="13">
        <f t="shared" ref="E175:E185" si="60">D175-D174</f>
        <v>-90.665999999999258</v>
      </c>
      <c r="F175" s="9">
        <f t="shared" si="26"/>
        <v>1427.3469999999993</v>
      </c>
      <c r="G175" s="12">
        <f t="shared" ref="G175:G185" si="61">SUM(F164:F175)</f>
        <v>19101.050333333333</v>
      </c>
      <c r="H175" s="57"/>
      <c r="I175" s="57"/>
      <c r="J175" s="57"/>
      <c r="K175" s="54">
        <f t="shared" ref="K175:K185" si="62">D175/G175</f>
        <v>0.71881895290539954</v>
      </c>
    </row>
    <row r="176" spans="1:11" x14ac:dyDescent="0.2">
      <c r="A176" s="1">
        <v>43160</v>
      </c>
      <c r="B176" s="10">
        <v>1545.46</v>
      </c>
      <c r="C176" s="12">
        <f t="shared" si="59"/>
        <v>16804.475999999999</v>
      </c>
      <c r="D176" s="10">
        <v>13543.015999999998</v>
      </c>
      <c r="E176" s="13">
        <f t="shared" si="60"/>
        <v>-187.18100000000231</v>
      </c>
      <c r="F176" s="9">
        <f t="shared" si="26"/>
        <v>1732.6410000000024</v>
      </c>
      <c r="G176" s="12">
        <f t="shared" si="61"/>
        <v>19654.681333333334</v>
      </c>
      <c r="H176" s="57"/>
      <c r="I176" s="57"/>
      <c r="J176" s="57"/>
      <c r="K176" s="54">
        <f t="shared" si="62"/>
        <v>0.68904785431609805</v>
      </c>
    </row>
    <row r="177" spans="1:11" x14ac:dyDescent="0.2">
      <c r="A177" s="1">
        <v>43191</v>
      </c>
      <c r="B177" s="10">
        <v>1354.89</v>
      </c>
      <c r="C177" s="12">
        <f t="shared" si="59"/>
        <v>16587.29</v>
      </c>
      <c r="D177" s="10">
        <v>13302.999666666665</v>
      </c>
      <c r="E177" s="13">
        <f t="shared" si="60"/>
        <v>-240.01633333333302</v>
      </c>
      <c r="F177" s="9">
        <f t="shared" si="26"/>
        <v>1594.9063333333331</v>
      </c>
      <c r="G177" s="12">
        <f t="shared" si="61"/>
        <v>19351.761000000002</v>
      </c>
      <c r="H177" s="57"/>
      <c r="I177" s="57"/>
      <c r="J177" s="57"/>
      <c r="K177" s="54">
        <f t="shared" si="62"/>
        <v>0.68743096127875203</v>
      </c>
    </row>
    <row r="178" spans="1:11" x14ac:dyDescent="0.2">
      <c r="A178" s="1">
        <v>43221</v>
      </c>
      <c r="B178" s="10">
        <v>1552.1849999999999</v>
      </c>
      <c r="C178" s="12">
        <f t="shared" si="59"/>
        <v>16758.174999999999</v>
      </c>
      <c r="D178" s="10">
        <v>13065.591666666667</v>
      </c>
      <c r="E178" s="13">
        <f t="shared" si="60"/>
        <v>-237.40799999999763</v>
      </c>
      <c r="F178" s="9">
        <f t="shared" si="26"/>
        <v>1789.5929999999976</v>
      </c>
      <c r="G178" s="12">
        <f t="shared" si="61"/>
        <v>19356.730333333333</v>
      </c>
      <c r="H178" s="57"/>
      <c r="I178" s="57"/>
      <c r="J178" s="57"/>
      <c r="K178" s="54">
        <f t="shared" si="62"/>
        <v>0.6749896000858685</v>
      </c>
    </row>
    <row r="179" spans="1:11" x14ac:dyDescent="0.2">
      <c r="A179" s="1">
        <v>43252</v>
      </c>
      <c r="B179" s="10">
        <v>1510.1849999999999</v>
      </c>
      <c r="C179" s="12">
        <f t="shared" si="59"/>
        <v>16700.832999999999</v>
      </c>
      <c r="D179" s="10">
        <v>12863.004666666666</v>
      </c>
      <c r="E179" s="13">
        <f t="shared" si="60"/>
        <v>-202.58700000000135</v>
      </c>
      <c r="F179" s="9">
        <f t="shared" si="26"/>
        <v>1712.7720000000013</v>
      </c>
      <c r="G179" s="12">
        <f t="shared" si="61"/>
        <v>18905.871999999999</v>
      </c>
      <c r="H179" s="57"/>
      <c r="I179" s="57"/>
      <c r="J179" s="57"/>
      <c r="K179" s="54">
        <f>D179/G179</f>
        <v>0.68037087454451539</v>
      </c>
    </row>
    <row r="180" spans="1:11" x14ac:dyDescent="0.2">
      <c r="A180" s="1">
        <v>43282</v>
      </c>
      <c r="B180" s="10">
        <v>1429.9880000000001</v>
      </c>
      <c r="C180" s="12">
        <f t="shared" si="59"/>
        <v>16913.849999999999</v>
      </c>
      <c r="D180" s="10">
        <v>12695.277666666667</v>
      </c>
      <c r="E180" s="13">
        <f>D180-D179</f>
        <v>-167.72699999999895</v>
      </c>
      <c r="F180" s="9">
        <f t="shared" ref="F180:F186" si="63">B180-E180</f>
        <v>1597.714999999999</v>
      </c>
      <c r="G180" s="12">
        <f t="shared" si="61"/>
        <v>19055.234999999997</v>
      </c>
      <c r="H180" s="57"/>
      <c r="I180" s="57"/>
      <c r="J180" s="57"/>
      <c r="K180" s="54">
        <f t="shared" si="62"/>
        <v>0.66623569148670525</v>
      </c>
    </row>
    <row r="181" spans="1:11" x14ac:dyDescent="0.2">
      <c r="A181" s="1">
        <v>43313</v>
      </c>
      <c r="B181" s="10">
        <v>1742.9390000000001</v>
      </c>
      <c r="C181" s="12">
        <f t="shared" si="59"/>
        <v>17043.651999999998</v>
      </c>
      <c r="D181" s="10">
        <v>12646.198333333334</v>
      </c>
      <c r="E181" s="13">
        <f t="shared" si="60"/>
        <v>-49.079333333333125</v>
      </c>
      <c r="F181" s="9">
        <f t="shared" si="63"/>
        <v>1792.0183333333332</v>
      </c>
      <c r="G181" s="12">
        <f>SUM(F170:F181)</f>
        <v>19084.010333333332</v>
      </c>
      <c r="H181" s="57"/>
      <c r="I181" s="57"/>
      <c r="J181" s="57"/>
      <c r="K181" s="54">
        <f t="shared" si="62"/>
        <v>0.66265937360370686</v>
      </c>
    </row>
    <row r="182" spans="1:11" x14ac:dyDescent="0.2">
      <c r="A182" s="1">
        <v>43344</v>
      </c>
      <c r="B182" s="10">
        <v>1540.4939999999999</v>
      </c>
      <c r="C182" s="12">
        <f t="shared" si="59"/>
        <v>17185.198999999997</v>
      </c>
      <c r="D182" s="10">
        <v>12698.755333333334</v>
      </c>
      <c r="E182" s="13">
        <f t="shared" si="60"/>
        <v>52.557000000000698</v>
      </c>
      <c r="F182" s="9">
        <f t="shared" si="63"/>
        <v>1487.9369999999992</v>
      </c>
      <c r="G182" s="12">
        <f t="shared" si="61"/>
        <v>19007.085999999992</v>
      </c>
      <c r="H182" s="57"/>
      <c r="I182" s="57"/>
      <c r="J182" s="57"/>
      <c r="K182" s="54">
        <f t="shared" si="62"/>
        <v>0.66810637534513917</v>
      </c>
    </row>
    <row r="183" spans="1:11" x14ac:dyDescent="0.2">
      <c r="A183" s="1">
        <v>43374</v>
      </c>
      <c r="B183" s="10">
        <v>1538.2809999999999</v>
      </c>
      <c r="C183" s="12">
        <f t="shared" si="59"/>
        <v>17324.078999999998</v>
      </c>
      <c r="D183" s="10">
        <v>12874.097666666667</v>
      </c>
      <c r="E183" s="13">
        <f t="shared" si="60"/>
        <v>175.34233333333214</v>
      </c>
      <c r="F183" s="9">
        <f t="shared" si="63"/>
        <v>1362.9386666666678</v>
      </c>
      <c r="G183" s="12">
        <f t="shared" si="61"/>
        <v>18726.640666666663</v>
      </c>
      <c r="H183" s="57"/>
      <c r="I183" s="57"/>
      <c r="J183" s="57"/>
      <c r="K183" s="54">
        <f t="shared" si="62"/>
        <v>0.68747501999023797</v>
      </c>
    </row>
    <row r="184" spans="1:11" x14ac:dyDescent="0.2">
      <c r="A184" s="1">
        <v>43405</v>
      </c>
      <c r="B184" s="10">
        <v>1625.039</v>
      </c>
      <c r="C184" s="12">
        <f t="shared" si="59"/>
        <v>17652.105</v>
      </c>
      <c r="D184" s="10">
        <v>13170.499333333333</v>
      </c>
      <c r="E184" s="13">
        <f t="shared" si="60"/>
        <v>296.40166666666664</v>
      </c>
      <c r="F184" s="9">
        <f t="shared" si="63"/>
        <v>1328.6373333333333</v>
      </c>
      <c r="G184" s="12">
        <f t="shared" si="61"/>
        <v>18483.018666666667</v>
      </c>
      <c r="H184" s="57"/>
      <c r="I184" s="57"/>
      <c r="J184" s="57"/>
      <c r="K184" s="54">
        <f t="shared" si="62"/>
        <v>0.71257296066501108</v>
      </c>
    </row>
    <row r="185" spans="1:11" x14ac:dyDescent="0.2">
      <c r="A185" s="1">
        <v>43435</v>
      </c>
      <c r="B185" s="10">
        <v>1508.6310000000001</v>
      </c>
      <c r="C185" s="12">
        <f t="shared" si="59"/>
        <v>17904.718000000001</v>
      </c>
      <c r="D185" s="10">
        <v>13515.402333333333</v>
      </c>
      <c r="E185" s="13">
        <f t="shared" si="60"/>
        <v>344.90300000000025</v>
      </c>
      <c r="F185" s="9">
        <f t="shared" si="63"/>
        <v>1163.7279999999998</v>
      </c>
      <c r="G185" s="12">
        <f t="shared" si="61"/>
        <v>18310.611999999997</v>
      </c>
      <c r="H185" s="57"/>
      <c r="I185" s="57"/>
      <c r="J185" s="57"/>
      <c r="K185" s="54">
        <f t="shared" si="62"/>
        <v>0.73811854750312744</v>
      </c>
    </row>
    <row r="186" spans="1:11" x14ac:dyDescent="0.2">
      <c r="A186" s="1">
        <v>43466</v>
      </c>
      <c r="B186" s="10">
        <v>1844.318</v>
      </c>
      <c r="C186" s="12">
        <f>SUM(B175:B186)</f>
        <v>18529.091</v>
      </c>
      <c r="D186" s="10">
        <v>13888.24</v>
      </c>
      <c r="E186" s="13">
        <f t="shared" ref="E186" si="64">D186-D185</f>
        <v>372.83766666666634</v>
      </c>
      <c r="F186" s="9">
        <f t="shared" si="63"/>
        <v>1471.4803333333336</v>
      </c>
      <c r="G186" s="12">
        <f>SUM(F175:F186)</f>
        <v>18461.714</v>
      </c>
      <c r="H186" s="57"/>
      <c r="I186" s="57"/>
      <c r="J186" s="57"/>
      <c r="K186" s="54">
        <f t="shared" ref="K186" si="65">D186/G186</f>
        <v>0.75227251380884785</v>
      </c>
    </row>
    <row r="187" spans="1:11" x14ac:dyDescent="0.2">
      <c r="A187" s="1">
        <v>43497</v>
      </c>
      <c r="B187" s="10">
        <f t="shared" ref="B187:B197" si="66">C$185*(1+B$203)*Y74</f>
        <v>1382.0424848261225</v>
      </c>
      <c r="C187" s="12">
        <f t="shared" ref="C187:C197" si="67">SUM(B176:B187)</f>
        <v>18574.452484826121</v>
      </c>
      <c r="D187" s="10">
        <f t="shared" ref="D187:D197" si="68">D186+B187-F187</f>
        <v>14010.581220905729</v>
      </c>
      <c r="E187" s="13">
        <f t="shared" ref="E187:E197" si="69">D187-D186</f>
        <v>122.34122090572964</v>
      </c>
      <c r="F187" s="10">
        <f t="shared" ref="F187:F197" si="70">G$185*(1+F$203)*Z74</f>
        <v>1259.7012639203929</v>
      </c>
      <c r="G187" s="12">
        <f t="shared" ref="G187:G197" si="71">SUM(F176:F187)</f>
        <v>18294.068263920395</v>
      </c>
      <c r="H187" s="57"/>
      <c r="I187" s="57"/>
      <c r="J187" s="57"/>
      <c r="K187" s="54">
        <f t="shared" ref="K187:K197" si="72">D187/G187</f>
        <v>0.76585377395455723</v>
      </c>
    </row>
    <row r="188" spans="1:11" x14ac:dyDescent="0.2">
      <c r="A188" s="1">
        <v>43525</v>
      </c>
      <c r="B188" s="10">
        <f t="shared" si="66"/>
        <v>1532.5197901782587</v>
      </c>
      <c r="C188" s="12">
        <f t="shared" si="67"/>
        <v>18561.512275004381</v>
      </c>
      <c r="D188" s="10">
        <f t="shared" si="68"/>
        <v>14027.493264292869</v>
      </c>
      <c r="E188" s="13">
        <f t="shared" si="69"/>
        <v>16.91204338713942</v>
      </c>
      <c r="F188" s="10">
        <f t="shared" si="70"/>
        <v>1515.60774679112</v>
      </c>
      <c r="G188" s="12">
        <f t="shared" si="71"/>
        <v>18077.035010711508</v>
      </c>
      <c r="H188" s="57"/>
      <c r="I188" s="57"/>
      <c r="J188" s="57"/>
      <c r="K188" s="54">
        <f t="shared" si="72"/>
        <v>0.77598418413091019</v>
      </c>
    </row>
    <row r="189" spans="1:11" x14ac:dyDescent="0.2">
      <c r="A189" s="1">
        <v>43556</v>
      </c>
      <c r="B189" s="10">
        <f t="shared" si="66"/>
        <v>1485.6323675651395</v>
      </c>
      <c r="C189" s="12">
        <f t="shared" si="67"/>
        <v>18692.254642569522</v>
      </c>
      <c r="D189" s="10">
        <f t="shared" si="68"/>
        <v>13868.075566846481</v>
      </c>
      <c r="E189" s="13">
        <f t="shared" si="69"/>
        <v>-159.41769744638805</v>
      </c>
      <c r="F189" s="10">
        <f t="shared" si="70"/>
        <v>1645.0500650115291</v>
      </c>
      <c r="G189" s="12">
        <f t="shared" si="71"/>
        <v>18127.178742389704</v>
      </c>
      <c r="H189" s="57"/>
      <c r="I189" s="57"/>
      <c r="J189" s="57"/>
      <c r="K189" s="54">
        <f t="shared" si="72"/>
        <v>0.76504324053563422</v>
      </c>
    </row>
    <row r="190" spans="1:11" x14ac:dyDescent="0.2">
      <c r="A190" s="1">
        <v>43586</v>
      </c>
      <c r="B190" s="10">
        <f t="shared" si="66"/>
        <v>1533.9741033009946</v>
      </c>
      <c r="C190" s="12">
        <f t="shared" si="67"/>
        <v>18674.043745870516</v>
      </c>
      <c r="D190" s="10">
        <f t="shared" si="68"/>
        <v>13702.724472026535</v>
      </c>
      <c r="E190" s="13">
        <f t="shared" si="69"/>
        <v>-165.3510948199455</v>
      </c>
      <c r="F190" s="10">
        <f t="shared" si="70"/>
        <v>1699.3251981209396</v>
      </c>
      <c r="G190" s="12">
        <f t="shared" si="71"/>
        <v>18036.910940510646</v>
      </c>
      <c r="H190" s="57"/>
      <c r="I190" s="57"/>
      <c r="J190" s="57"/>
      <c r="K190" s="54">
        <f t="shared" si="72"/>
        <v>0.75970461445537274</v>
      </c>
    </row>
    <row r="191" spans="1:11" x14ac:dyDescent="0.2">
      <c r="A191" s="1">
        <v>43617</v>
      </c>
      <c r="B191" s="10">
        <f t="shared" si="66"/>
        <v>1590.798772441201</v>
      </c>
      <c r="C191" s="12">
        <f t="shared" si="67"/>
        <v>18754.657518311717</v>
      </c>
      <c r="D191" s="10">
        <f t="shared" si="68"/>
        <v>13491.08871040671</v>
      </c>
      <c r="E191" s="13">
        <f t="shared" si="69"/>
        <v>-211.63576161982564</v>
      </c>
      <c r="F191" s="10">
        <f t="shared" si="70"/>
        <v>1802.4345340610269</v>
      </c>
      <c r="G191" s="12">
        <f t="shared" si="71"/>
        <v>18126.573474571673</v>
      </c>
      <c r="H191" s="57"/>
      <c r="I191" s="57"/>
      <c r="J191" s="57"/>
      <c r="K191" s="54">
        <f t="shared" si="72"/>
        <v>0.74427131687807868</v>
      </c>
    </row>
    <row r="192" spans="1:11" x14ac:dyDescent="0.2">
      <c r="A192" s="1">
        <v>43647</v>
      </c>
      <c r="B192" s="10">
        <f t="shared" si="66"/>
        <v>1533.8184706656823</v>
      </c>
      <c r="C192" s="12">
        <f t="shared" si="67"/>
        <v>18858.487988977398</v>
      </c>
      <c r="D192" s="10">
        <f t="shared" si="68"/>
        <v>13347.241505161786</v>
      </c>
      <c r="E192" s="13">
        <f t="shared" si="69"/>
        <v>-143.84720524492332</v>
      </c>
      <c r="F192" s="10">
        <f t="shared" si="70"/>
        <v>1677.6656759106056</v>
      </c>
      <c r="G192" s="12">
        <f t="shared" si="71"/>
        <v>18206.524150482281</v>
      </c>
      <c r="H192" s="57"/>
      <c r="I192" s="57"/>
      <c r="J192" s="57"/>
      <c r="K192" s="54">
        <f t="shared" si="72"/>
        <v>0.73310212288973486</v>
      </c>
    </row>
    <row r="193" spans="1:12" x14ac:dyDescent="0.2">
      <c r="A193" s="1">
        <v>43678</v>
      </c>
      <c r="B193" s="10">
        <f t="shared" si="66"/>
        <v>1731.9610555309407</v>
      </c>
      <c r="C193" s="12">
        <f t="shared" si="67"/>
        <v>18847.510044508341</v>
      </c>
      <c r="D193" s="10">
        <f t="shared" si="68"/>
        <v>13280.43057593312</v>
      </c>
      <c r="E193" s="13">
        <f t="shared" si="69"/>
        <v>-66.810929228666282</v>
      </c>
      <c r="F193" s="10">
        <f t="shared" si="70"/>
        <v>1798.7719847596068</v>
      </c>
      <c r="G193" s="12">
        <f t="shared" si="71"/>
        <v>18213.277801908553</v>
      </c>
      <c r="H193" s="57"/>
      <c r="I193" s="57"/>
      <c r="J193" s="57"/>
      <c r="K193" s="54">
        <f t="shared" si="72"/>
        <v>0.72916202785538564</v>
      </c>
    </row>
    <row r="194" spans="1:12" x14ac:dyDescent="0.2">
      <c r="A194" s="1">
        <v>43709</v>
      </c>
      <c r="B194" s="10">
        <f t="shared" si="66"/>
        <v>1625.9795391197927</v>
      </c>
      <c r="C194" s="12">
        <f t="shared" si="67"/>
        <v>18932.995583628133</v>
      </c>
      <c r="D194" s="10">
        <f t="shared" si="68"/>
        <v>13337.630152754295</v>
      </c>
      <c r="E194" s="13">
        <f t="shared" si="69"/>
        <v>57.19957682117456</v>
      </c>
      <c r="F194" s="10">
        <f t="shared" si="70"/>
        <v>1568.7799622986181</v>
      </c>
      <c r="G194" s="12">
        <f t="shared" si="71"/>
        <v>18294.120764207175</v>
      </c>
      <c r="H194" s="57"/>
      <c r="I194" s="57"/>
      <c r="J194" s="57"/>
      <c r="K194" s="54">
        <f t="shared" si="72"/>
        <v>0.72906647576360395</v>
      </c>
    </row>
    <row r="195" spans="1:12" x14ac:dyDescent="0.2">
      <c r="A195" s="1">
        <v>43739</v>
      </c>
      <c r="B195" s="10">
        <f t="shared" si="66"/>
        <v>1687.3481973077191</v>
      </c>
      <c r="C195" s="12">
        <f t="shared" si="67"/>
        <v>19082.062780935852</v>
      </c>
      <c r="D195" s="10">
        <f t="shared" si="68"/>
        <v>13541.763679525891</v>
      </c>
      <c r="E195" s="13">
        <f t="shared" si="69"/>
        <v>204.13352677159673</v>
      </c>
      <c r="F195" s="10">
        <f t="shared" si="70"/>
        <v>1483.2146705361233</v>
      </c>
      <c r="G195" s="12">
        <f t="shared" si="71"/>
        <v>18414.396768076629</v>
      </c>
      <c r="H195" s="57"/>
      <c r="I195" s="57"/>
      <c r="J195" s="57"/>
      <c r="K195" s="54">
        <f t="shared" si="72"/>
        <v>0.73539002390792507</v>
      </c>
    </row>
    <row r="196" spans="1:12" x14ac:dyDescent="0.2">
      <c r="A196" s="1">
        <v>43770</v>
      </c>
      <c r="B196" s="10">
        <f t="shared" si="66"/>
        <v>1460.1070842507231</v>
      </c>
      <c r="C196" s="12">
        <f t="shared" si="67"/>
        <v>18917.130865186573</v>
      </c>
      <c r="D196" s="10">
        <f t="shared" si="68"/>
        <v>13781.441212670628</v>
      </c>
      <c r="E196" s="13">
        <f t="shared" si="69"/>
        <v>239.67753314473703</v>
      </c>
      <c r="F196" s="10">
        <f t="shared" si="70"/>
        <v>1220.4295511059859</v>
      </c>
      <c r="G196" s="12">
        <f t="shared" si="71"/>
        <v>18306.188985849283</v>
      </c>
      <c r="H196" s="57"/>
      <c r="I196" s="57"/>
      <c r="J196" s="57"/>
      <c r="K196" s="54">
        <f t="shared" si="72"/>
        <v>0.75282961534613824</v>
      </c>
    </row>
    <row r="197" spans="1:12" x14ac:dyDescent="0.2">
      <c r="A197" s="1">
        <v>43800</v>
      </c>
      <c r="B197" s="10">
        <f t="shared" si="66"/>
        <v>1405.7354372069674</v>
      </c>
      <c r="C197" s="12">
        <f t="shared" si="67"/>
        <v>18814.235302393543</v>
      </c>
      <c r="D197" s="10">
        <f t="shared" si="68"/>
        <v>13983.423393471976</v>
      </c>
      <c r="E197" s="13">
        <f t="shared" si="69"/>
        <v>201.98218080134757</v>
      </c>
      <c r="F197" s="10">
        <f t="shared" si="70"/>
        <v>1203.7532564056207</v>
      </c>
      <c r="G197" s="12">
        <f t="shared" si="71"/>
        <v>18346.2142422549</v>
      </c>
      <c r="H197" s="57"/>
      <c r="I197" s="57"/>
      <c r="J197" s="57"/>
      <c r="K197" s="54">
        <f t="shared" si="72"/>
        <v>0.76219666950500509</v>
      </c>
    </row>
    <row r="198" spans="1:12" x14ac:dyDescent="0.2">
      <c r="A198" s="1"/>
      <c r="B198" s="10"/>
      <c r="C198" s="12"/>
      <c r="D198" s="10"/>
      <c r="E198" s="13"/>
      <c r="F198" s="10"/>
      <c r="G198" s="12"/>
      <c r="H198" s="57"/>
      <c r="I198" s="57"/>
      <c r="J198" s="57"/>
      <c r="K198" s="54"/>
    </row>
    <row r="199" spans="1:12" x14ac:dyDescent="0.2">
      <c r="A199" s="1"/>
      <c r="B199" s="10"/>
      <c r="C199" s="12"/>
      <c r="D199" s="10"/>
      <c r="E199" s="13"/>
      <c r="F199" s="10"/>
      <c r="G199" s="12"/>
      <c r="H199" s="57"/>
      <c r="I199" s="57"/>
      <c r="J199" s="57"/>
      <c r="K199" s="54"/>
    </row>
    <row r="200" spans="1:12" x14ac:dyDescent="0.2">
      <c r="A200" s="1"/>
      <c r="C200" s="19"/>
      <c r="G200" s="33"/>
    </row>
    <row r="201" spans="1:12" ht="28.5" customHeight="1" x14ac:dyDescent="0.2">
      <c r="A201" s="61" t="s">
        <v>51</v>
      </c>
      <c r="B201" s="64">
        <f>SUM(B186)/SUM(B174)-1</f>
        <v>0.51180422068208009</v>
      </c>
      <c r="C201" s="62"/>
      <c r="D201" s="63"/>
      <c r="E201" s="63"/>
      <c r="F201" s="64">
        <f>SUM(F186)/SUM(F174)-1</f>
        <v>0.11443841222275886</v>
      </c>
      <c r="G201" s="33"/>
      <c r="K201" s="33"/>
    </row>
    <row r="202" spans="1:12" ht="15.75" x14ac:dyDescent="0.25">
      <c r="A202" s="17"/>
      <c r="B202" s="8"/>
      <c r="E202" s="17"/>
      <c r="F202" s="8"/>
      <c r="G202" s="55"/>
      <c r="L202" s="59"/>
    </row>
    <row r="203" spans="1:12" ht="15.75" x14ac:dyDescent="0.25">
      <c r="A203" s="17">
        <v>2023</v>
      </c>
      <c r="B203" s="60">
        <v>0.03</v>
      </c>
      <c r="E203" s="17">
        <v>2023</v>
      </c>
      <c r="F203" s="60">
        <v>-0.01</v>
      </c>
    </row>
    <row r="205" spans="1:12" ht="15.75" x14ac:dyDescent="0.25">
      <c r="B205" s="38" t="s">
        <v>15</v>
      </c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1:12" ht="15.75" x14ac:dyDescent="0.25">
      <c r="B206" s="7" t="s">
        <v>16</v>
      </c>
      <c r="F206" s="7" t="s">
        <v>17</v>
      </c>
    </row>
    <row r="207" spans="1:12" x14ac:dyDescent="0.2">
      <c r="B207" s="53" t="s">
        <v>43</v>
      </c>
      <c r="C207" s="53"/>
      <c r="D207" s="53"/>
      <c r="E207" s="53"/>
      <c r="F207" s="53" t="s">
        <v>43</v>
      </c>
    </row>
    <row r="208" spans="1:12" x14ac:dyDescent="0.2">
      <c r="B208" s="57" t="s">
        <v>49</v>
      </c>
      <c r="F208" s="57" t="s">
        <v>49</v>
      </c>
    </row>
    <row r="209" spans="1:12" x14ac:dyDescent="0.2">
      <c r="B209" t="s">
        <v>35</v>
      </c>
      <c r="F209" t="s">
        <v>35</v>
      </c>
    </row>
    <row r="210" spans="1:12" x14ac:dyDescent="0.2">
      <c r="B210" t="s">
        <v>18</v>
      </c>
      <c r="L210" s="6"/>
    </row>
    <row r="211" spans="1:12" x14ac:dyDescent="0.2">
      <c r="B211" t="s">
        <v>21</v>
      </c>
      <c r="L211" s="6"/>
    </row>
    <row r="212" spans="1:12" x14ac:dyDescent="0.2">
      <c r="L212" s="6"/>
    </row>
    <row r="213" spans="1:12" x14ac:dyDescent="0.2">
      <c r="A213" s="65"/>
      <c r="L213" s="6"/>
    </row>
    <row r="214" spans="1:12" x14ac:dyDescent="0.2">
      <c r="L214" s="6"/>
    </row>
    <row r="215" spans="1:12" x14ac:dyDescent="0.2">
      <c r="L215" s="6"/>
    </row>
    <row r="218" spans="1:12" ht="15.75" x14ac:dyDescent="0.25">
      <c r="B218" s="8"/>
      <c r="F218" s="8"/>
    </row>
    <row r="219" spans="1:12" ht="15.75" x14ac:dyDescent="0.25">
      <c r="B219" s="8"/>
      <c r="F219" s="8"/>
    </row>
    <row r="220" spans="1:12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2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2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2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2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2010-05-28T18:10:53Z</cp:lastPrinted>
  <dcterms:created xsi:type="dcterms:W3CDTF">2001-12-23T14:07:27Z</dcterms:created>
  <dcterms:modified xsi:type="dcterms:W3CDTF">2023-03-06T02:31:33Z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